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andra.zerande\Desktop\sagatave\"/>
    </mc:Choice>
  </mc:AlternateContent>
  <xr:revisionPtr revIDLastSave="0" documentId="8_{9BAC005D-32D0-4103-8AF5-ED2C0E1CD4AE}" xr6:coauthVersionLast="47" xr6:coauthVersionMax="47" xr10:uidLastSave="{00000000-0000-0000-0000-000000000000}"/>
  <bookViews>
    <workbookView xWindow="-110" yWindow="-110" windowWidth="25820" windowHeight="13900" xr2:uid="{24E9AFBB-15D3-4EC7-A8B4-D04915104B2C}"/>
  </bookViews>
  <sheets>
    <sheet name="TP dati" sheetId="7" r:id="rId1"/>
    <sheet name="6_mēn_1_TP" sheetId="1" r:id="rId2"/>
    <sheet name="6_mēn_2_TP" sheetId="8" r:id="rId3"/>
    <sheet name="6_mēn_3_TP" sheetId="9" r:id="rId4"/>
    <sheet name="6_mēn_4_TP" sheetId="10" r:id="rId5"/>
    <sheet name="6_mēn_5_TP(PTP)" sheetId="11" r:id="rId6"/>
    <sheet name="RP_noslēguma_RR" sheetId="12" r:id="rId7"/>
    <sheet name="1 DL aprēķiniem" sheetId="13" r:id="rId8"/>
    <sheet name="2 DL aprēķiniem" sheetId="14" r:id="rId9"/>
    <sheet name="3 DL aprēķiniem"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G22" i="11"/>
  <c r="H22" i="10"/>
  <c r="I22" i="9"/>
  <c r="C2" i="1"/>
  <c r="C2" i="8"/>
  <c r="C4" i="1"/>
  <c r="C5" i="1"/>
  <c r="C22" i="1"/>
  <c r="C22" i="8"/>
  <c r="C28" i="8" l="1"/>
  <c r="G3" i="12" l="1"/>
  <c r="C8" i="1" l="1"/>
  <c r="C10" i="1"/>
  <c r="C15" i="1"/>
  <c r="H5" i="12"/>
  <c r="H7" i="12"/>
  <c r="E4" i="12"/>
  <c r="E5" i="12"/>
  <c r="E6" i="12"/>
  <c r="E7" i="12"/>
  <c r="E8" i="12"/>
  <c r="E9" i="12"/>
  <c r="E10" i="12"/>
  <c r="F24" i="11"/>
  <c r="G24" i="11" s="1"/>
  <c r="H24" i="9"/>
  <c r="I24" i="9" s="1"/>
  <c r="E3" i="12" l="1"/>
  <c r="J50" i="1"/>
  <c r="K50" i="1" s="1"/>
  <c r="D12" i="1"/>
  <c r="I54" i="7"/>
  <c r="I47" i="7"/>
  <c r="D13" i="7"/>
  <c r="D6" i="7"/>
  <c r="C19" i="10"/>
  <c r="C19" i="9"/>
  <c r="C19" i="8"/>
  <c r="C19" i="1"/>
  <c r="D19" i="1" s="1"/>
  <c r="I59" i="7"/>
  <c r="L9" i="7" s="1"/>
  <c r="E12" i="12" s="1"/>
  <c r="I60" i="7"/>
  <c r="L6" i="7" s="1"/>
  <c r="E13" i="12" s="1"/>
  <c r="E11" i="12" l="1"/>
  <c r="C18" i="1"/>
  <c r="D26" i="7" l="1"/>
  <c r="J25" i="7"/>
  <c r="J24" i="7"/>
  <c r="E21" i="7"/>
  <c r="F21" i="7"/>
  <c r="G21" i="7"/>
  <c r="H21" i="7"/>
  <c r="D21" i="7"/>
  <c r="D5" i="12"/>
  <c r="C5" i="12"/>
  <c r="C7" i="12"/>
  <c r="D7" i="12"/>
  <c r="E8" i="7"/>
  <c r="E6" i="7" s="1"/>
  <c r="F43" i="8"/>
  <c r="F42" i="8" s="1"/>
  <c r="J30" i="7"/>
  <c r="C14" i="12" s="1"/>
  <c r="J31" i="7"/>
  <c r="I32" i="7"/>
  <c r="L12" i="7"/>
  <c r="I29" i="7"/>
  <c r="D5" i="7"/>
  <c r="D17" i="7"/>
  <c r="J48" i="8"/>
  <c r="J22" i="7"/>
  <c r="H49" i="10"/>
  <c r="I49" i="9"/>
  <c r="J49" i="8"/>
  <c r="I43" i="1"/>
  <c r="I42" i="1" s="1"/>
  <c r="G43" i="1"/>
  <c r="G42" i="1" s="1"/>
  <c r="F43" i="1"/>
  <c r="F42" i="1" s="1"/>
  <c r="I21" i="7" l="1"/>
  <c r="D12" i="7"/>
  <c r="J21" i="7"/>
  <c r="C23" i="11"/>
  <c r="C22" i="11"/>
  <c r="C23" i="10"/>
  <c r="C22" i="10"/>
  <c r="C23" i="9"/>
  <c r="C22" i="9"/>
  <c r="C23" i="8"/>
  <c r="C28" i="1"/>
  <c r="C23" i="1"/>
  <c r="E26" i="7"/>
  <c r="F26" i="7"/>
  <c r="G26" i="7"/>
  <c r="H26" i="7"/>
  <c r="C4" i="9"/>
  <c r="E3" i="9" s="1"/>
  <c r="C27" i="8"/>
  <c r="C20" i="8"/>
  <c r="I31" i="7" l="1"/>
  <c r="I30" i="7"/>
  <c r="I26" i="7"/>
  <c r="F43" i="10" l="1"/>
  <c r="F43" i="9"/>
  <c r="F42" i="9" s="1"/>
  <c r="G43" i="9"/>
  <c r="G42" i="9" s="1"/>
  <c r="G43" i="8"/>
  <c r="G42" i="8" s="1"/>
  <c r="H43" i="8"/>
  <c r="H42" i="8" s="1"/>
  <c r="J23" i="1"/>
  <c r="F42" i="10" l="1"/>
  <c r="H42" i="10" s="1"/>
  <c r="I42" i="9"/>
  <c r="J42" i="8"/>
  <c r="C16" i="11" l="1"/>
  <c r="D17" i="11"/>
  <c r="D17" i="10"/>
  <c r="C16" i="10"/>
  <c r="C16" i="9"/>
  <c r="D17" i="9"/>
  <c r="J24" i="1"/>
  <c r="K24" i="1" s="1"/>
  <c r="G23" i="10"/>
  <c r="G24" i="10"/>
  <c r="H24" i="10" s="1"/>
  <c r="G22" i="10"/>
  <c r="H23" i="9"/>
  <c r="H22" i="9"/>
  <c r="J22" i="1"/>
  <c r="K22" i="1" s="1"/>
  <c r="I23" i="8"/>
  <c r="I22" i="8"/>
  <c r="J22" i="8" s="1"/>
  <c r="C16" i="8"/>
  <c r="D17" i="8"/>
  <c r="D12" i="8"/>
  <c r="C11" i="8"/>
  <c r="C20" i="1"/>
  <c r="D3" i="10"/>
  <c r="D3" i="9"/>
  <c r="D3" i="8"/>
  <c r="J23" i="7"/>
  <c r="H43" i="1" l="1"/>
  <c r="H42" i="1" s="1"/>
  <c r="K42" i="1" s="1"/>
  <c r="D17" i="1" l="1"/>
  <c r="C16" i="1"/>
  <c r="D3" i="1"/>
  <c r="E10" i="7" l="1"/>
  <c r="F10" i="7"/>
  <c r="D10" i="7"/>
  <c r="C9" i="10" l="1"/>
  <c r="C11" i="11"/>
  <c r="D12" i="11"/>
  <c r="C5" i="10"/>
  <c r="C5" i="9"/>
  <c r="I54" i="9" s="1"/>
  <c r="E2" i="1"/>
  <c r="K23" i="1"/>
  <c r="C18" i="9"/>
  <c r="C27" i="11"/>
  <c r="C27" i="10"/>
  <c r="C27" i="9"/>
  <c r="C28" i="9"/>
  <c r="E44" i="7"/>
  <c r="D21" i="11"/>
  <c r="G56" i="8"/>
  <c r="E55" i="7"/>
  <c r="E53" i="7"/>
  <c r="E51" i="7"/>
  <c r="E48" i="7"/>
  <c r="E46" i="7"/>
  <c r="C40" i="8" l="1"/>
  <c r="F44" i="7"/>
  <c r="G44" i="7" s="1"/>
  <c r="H44" i="7" s="1"/>
  <c r="D8" i="1"/>
  <c r="C60" i="7"/>
  <c r="C59" i="7"/>
  <c r="E58" i="7"/>
  <c r="F58" i="7"/>
  <c r="G58" i="7"/>
  <c r="H58" i="7"/>
  <c r="D58" i="7"/>
  <c r="E36" i="7" l="1"/>
  <c r="F36" i="7"/>
  <c r="G36" i="7"/>
  <c r="H36" i="7"/>
  <c r="D36" i="7"/>
  <c r="C10" i="8"/>
  <c r="D10" i="8" s="1"/>
  <c r="C9" i="8"/>
  <c r="C8" i="8"/>
  <c r="J15" i="7"/>
  <c r="J16" i="7"/>
  <c r="G11" i="12"/>
  <c r="G14" i="12" s="1"/>
  <c r="F8" i="7"/>
  <c r="F6" i="7" s="1"/>
  <c r="C35" i="1"/>
  <c r="C25" i="1" s="1"/>
  <c r="F55" i="7"/>
  <c r="G55" i="7" s="1"/>
  <c r="H55" i="7" s="1"/>
  <c r="I55" i="7" s="1"/>
  <c r="F53" i="7"/>
  <c r="G53" i="7" s="1"/>
  <c r="H53" i="7" s="1"/>
  <c r="I53" i="7" s="1"/>
  <c r="F51" i="7"/>
  <c r="F46" i="7"/>
  <c r="G8" i="7" l="1"/>
  <c r="E3" i="1"/>
  <c r="K54" i="1" s="1"/>
  <c r="C3" i="1"/>
  <c r="G46" i="7"/>
  <c r="H42" i="7"/>
  <c r="G42" i="7"/>
  <c r="F42" i="7"/>
  <c r="E42" i="7"/>
  <c r="G51" i="7"/>
  <c r="H51" i="7" s="1"/>
  <c r="I51" i="7" s="1"/>
  <c r="I42" i="7"/>
  <c r="H8" i="7" l="1"/>
  <c r="H6" i="7" s="1"/>
  <c r="G6" i="7"/>
  <c r="K25" i="7"/>
  <c r="K16" i="7"/>
  <c r="H46" i="7"/>
  <c r="I46" i="7" s="1"/>
  <c r="C7" i="8"/>
  <c r="C6" i="8" s="1"/>
  <c r="I44" i="7" l="1"/>
  <c r="J19" i="7"/>
  <c r="J20" i="7"/>
  <c r="J18" i="7"/>
  <c r="K18" i="7" s="1"/>
  <c r="C4" i="8"/>
  <c r="E3" i="8" s="1"/>
  <c r="J9" i="7" l="1"/>
  <c r="K9" i="7" s="1"/>
  <c r="C11" i="1"/>
  <c r="D10" i="1"/>
  <c r="C9" i="1"/>
  <c r="C7" i="1" s="1"/>
  <c r="D7" i="1" s="1"/>
  <c r="C8" i="10"/>
  <c r="C36" i="8"/>
  <c r="C35" i="8" s="1"/>
  <c r="D9" i="1" l="1"/>
  <c r="C28" i="11"/>
  <c r="C36" i="11"/>
  <c r="C36" i="10"/>
  <c r="C36" i="9"/>
  <c r="J14" i="7" l="1"/>
  <c r="K14" i="7" s="1"/>
  <c r="K22" i="7" l="1"/>
  <c r="C20" i="11" l="1"/>
  <c r="C19" i="11"/>
  <c r="C18" i="11" s="1"/>
  <c r="C15" i="11"/>
  <c r="C14" i="11"/>
  <c r="C10" i="11"/>
  <c r="C9" i="11"/>
  <c r="D9" i="11" s="1"/>
  <c r="C8" i="11"/>
  <c r="C18" i="10"/>
  <c r="C14" i="1"/>
  <c r="D14" i="1" s="1"/>
  <c r="D2" i="1"/>
  <c r="E2" i="11"/>
  <c r="D2" i="11"/>
  <c r="E2" i="10"/>
  <c r="D2" i="10"/>
  <c r="E2" i="9"/>
  <c r="D2" i="9"/>
  <c r="E2" i="8"/>
  <c r="D2" i="8"/>
  <c r="D15" i="1"/>
  <c r="D21" i="10"/>
  <c r="C20" i="10"/>
  <c r="C15" i="10"/>
  <c r="C14" i="10"/>
  <c r="D12" i="10"/>
  <c r="C11" i="10"/>
  <c r="C10" i="10"/>
  <c r="D10" i="10" s="1"/>
  <c r="D21" i="9"/>
  <c r="C20" i="9"/>
  <c r="C15" i="9"/>
  <c r="C14" i="9"/>
  <c r="C8" i="9"/>
  <c r="C9" i="9"/>
  <c r="C10" i="9"/>
  <c r="D10" i="9"/>
  <c r="D12" i="9"/>
  <c r="C11" i="9"/>
  <c r="D19" i="8"/>
  <c r="C40" i="9" s="1"/>
  <c r="D21" i="8"/>
  <c r="C15" i="8"/>
  <c r="C14" i="8"/>
  <c r="F56" i="9"/>
  <c r="E56" i="10" s="1"/>
  <c r="D21" i="1"/>
  <c r="J18" i="8" l="1"/>
  <c r="K18" i="1"/>
  <c r="H23" i="10"/>
  <c r="I23" i="9"/>
  <c r="J23" i="8"/>
  <c r="J2" i="1"/>
  <c r="C13" i="1"/>
  <c r="D13" i="1" s="1"/>
  <c r="F2" i="11"/>
  <c r="C13" i="11"/>
  <c r="C7" i="11"/>
  <c r="C18" i="8"/>
  <c r="C13" i="10"/>
  <c r="C7" i="10"/>
  <c r="C13" i="9"/>
  <c r="C7" i="9"/>
  <c r="C6" i="9" s="1"/>
  <c r="C13" i="8"/>
  <c r="D33" i="7"/>
  <c r="E13" i="7"/>
  <c r="F13" i="7"/>
  <c r="G13" i="7"/>
  <c r="H13" i="7"/>
  <c r="E17" i="7"/>
  <c r="F17" i="7"/>
  <c r="G17" i="7"/>
  <c r="H17" i="7"/>
  <c r="I17" i="7" l="1"/>
  <c r="C39" i="8"/>
  <c r="I13" i="7"/>
  <c r="G12" i="7"/>
  <c r="H12" i="7"/>
  <c r="F12" i="7"/>
  <c r="E12" i="7"/>
  <c r="J13" i="7"/>
  <c r="C8" i="12" s="1"/>
  <c r="K6" i="1"/>
  <c r="C6" i="11"/>
  <c r="C6" i="1"/>
  <c r="C6" i="10"/>
  <c r="J17" i="7"/>
  <c r="C9" i="12" s="1"/>
  <c r="J12" i="7" l="1"/>
  <c r="I12" i="7"/>
  <c r="D14" i="11"/>
  <c r="D15" i="11"/>
  <c r="D14" i="10"/>
  <c r="D15" i="10"/>
  <c r="D14" i="9"/>
  <c r="D15" i="9"/>
  <c r="D14" i="8"/>
  <c r="D15" i="8"/>
  <c r="C10" i="12"/>
  <c r="D13" i="8" l="1"/>
  <c r="D13" i="9" l="1"/>
  <c r="D19" i="11"/>
  <c r="G18" i="11" s="1"/>
  <c r="C4" i="11"/>
  <c r="E3" i="11" s="1"/>
  <c r="C5" i="11"/>
  <c r="F23" i="11"/>
  <c r="F22" i="11"/>
  <c r="D10" i="11"/>
  <c r="D8" i="11"/>
  <c r="C4" i="10"/>
  <c r="C28" i="10"/>
  <c r="D9" i="10"/>
  <c r="D8" i="10"/>
  <c r="D19" i="9"/>
  <c r="C40" i="10" s="1"/>
  <c r="C3" i="9"/>
  <c r="D9" i="9"/>
  <c r="D8" i="9"/>
  <c r="C5" i="8"/>
  <c r="J54" i="8" s="1"/>
  <c r="I24" i="8"/>
  <c r="J24" i="8" s="1"/>
  <c r="D9" i="8"/>
  <c r="D8" i="8"/>
  <c r="E37" i="7"/>
  <c r="C26" i="9" s="1"/>
  <c r="F37" i="7"/>
  <c r="C26" i="10" s="1"/>
  <c r="G37" i="7"/>
  <c r="C26" i="11" s="1"/>
  <c r="H37" i="7"/>
  <c r="D37" i="7"/>
  <c r="C26" i="8" s="1"/>
  <c r="C25" i="8" s="1"/>
  <c r="G10" i="7"/>
  <c r="H10" i="7"/>
  <c r="C3" i="10" l="1"/>
  <c r="E3" i="10"/>
  <c r="H54" i="10" s="1"/>
  <c r="I10" i="7"/>
  <c r="J25" i="8"/>
  <c r="C3" i="11"/>
  <c r="C3" i="8"/>
  <c r="I18" i="9"/>
  <c r="G23" i="11"/>
  <c r="J10" i="7"/>
  <c r="C4" i="12" s="1"/>
  <c r="J26" i="7"/>
  <c r="C6" i="12" s="1"/>
  <c r="I3" i="8"/>
  <c r="D12" i="12"/>
  <c r="C12" i="12"/>
  <c r="F12" i="12" s="1"/>
  <c r="I2" i="8"/>
  <c r="G2" i="10"/>
  <c r="D13" i="10"/>
  <c r="H2" i="9"/>
  <c r="D19" i="10"/>
  <c r="C40" i="11" s="1"/>
  <c r="D7" i="8"/>
  <c r="C3" i="12" l="1"/>
  <c r="H12" i="12"/>
  <c r="K10" i="7"/>
  <c r="D4" i="12" s="1"/>
  <c r="J60" i="8"/>
  <c r="F3" i="11"/>
  <c r="G3" i="11" s="1"/>
  <c r="G3" i="10"/>
  <c r="H3" i="10" s="1"/>
  <c r="H3" i="9"/>
  <c r="I3" i="9" s="1"/>
  <c r="K25" i="1"/>
  <c r="H18" i="10"/>
  <c r="J6" i="8"/>
  <c r="J3" i="8"/>
  <c r="J3" i="1"/>
  <c r="F4" i="12" l="1"/>
  <c r="H4" i="12" s="1"/>
  <c r="K26" i="7"/>
  <c r="D6" i="12" s="1"/>
  <c r="F6" i="12" s="1"/>
  <c r="H6" i="12" s="1"/>
  <c r="I60" i="9"/>
  <c r="K60" i="1"/>
  <c r="D13" i="11"/>
  <c r="H60" i="10" l="1"/>
  <c r="D7" i="9"/>
  <c r="I6" i="9" s="1"/>
  <c r="I48" i="9" l="1"/>
  <c r="D7" i="10"/>
  <c r="K3" i="1"/>
  <c r="H6" i="10" l="1"/>
  <c r="D7" i="11"/>
  <c r="G6" i="11" s="1"/>
  <c r="H48" i="10"/>
  <c r="H5" i="7" l="1"/>
  <c r="H33" i="7" s="1"/>
  <c r="G5" i="7"/>
  <c r="G33" i="7" s="1"/>
  <c r="F5" i="7"/>
  <c r="F33" i="7" s="1"/>
  <c r="E5" i="7"/>
  <c r="E33" i="7" s="1"/>
  <c r="I33" i="7" l="1"/>
  <c r="J5" i="7"/>
  <c r="J33" i="7" s="1"/>
  <c r="I5" i="7"/>
  <c r="J6" i="7"/>
  <c r="C2" i="11" l="1"/>
  <c r="G2" i="11" s="1"/>
  <c r="C2" i="10"/>
  <c r="H2" i="10" s="1"/>
  <c r="C2" i="9"/>
  <c r="I2" i="9" s="1"/>
  <c r="J2" i="8"/>
  <c r="J50" i="8" s="1"/>
  <c r="J53" i="8" s="1"/>
  <c r="C13" i="12"/>
  <c r="K6" i="7"/>
  <c r="K2" i="1"/>
  <c r="K51" i="1" s="1"/>
  <c r="K57" i="1" l="1"/>
  <c r="J51" i="8" s="1"/>
  <c r="J52" i="8" s="1"/>
  <c r="K53" i="1"/>
  <c r="K55" i="1" s="1"/>
  <c r="C11" i="12"/>
  <c r="F13" i="12"/>
  <c r="K5" i="7"/>
  <c r="L5" i="7" s="1"/>
  <c r="L33" i="7" s="1"/>
  <c r="D13" i="12"/>
  <c r="J57" i="8" l="1"/>
  <c r="I51" i="9" s="1"/>
  <c r="J55" i="8"/>
  <c r="H13" i="12"/>
  <c r="H11" i="12" s="1"/>
  <c r="F11" i="12"/>
  <c r="D11" i="12"/>
  <c r="F48" i="7" l="1"/>
  <c r="C39" i="9" l="1"/>
  <c r="C35" i="9" s="1"/>
  <c r="G48" i="7"/>
  <c r="C39" i="10" s="1"/>
  <c r="C25" i="9" l="1"/>
  <c r="I25" i="9" s="1"/>
  <c r="I50" i="9" s="1"/>
  <c r="C35" i="10"/>
  <c r="C25" i="10" s="1"/>
  <c r="H25" i="10" s="1"/>
  <c r="H50" i="10" s="1"/>
  <c r="H53" i="10" s="1"/>
  <c r="H48" i="7"/>
  <c r="I52" i="9" l="1"/>
  <c r="I53" i="9"/>
  <c r="C39" i="11"/>
  <c r="C35" i="11" s="1"/>
  <c r="I48" i="7"/>
  <c r="K15" i="7" s="1"/>
  <c r="K23" i="7"/>
  <c r="K19" i="7"/>
  <c r="I57" i="9" l="1"/>
  <c r="H51" i="10" s="1"/>
  <c r="H52" i="10" s="1"/>
  <c r="I55" i="9"/>
  <c r="C25" i="11"/>
  <c r="G25" i="11" s="1"/>
  <c r="G44" i="11" s="1"/>
  <c r="K24" i="7"/>
  <c r="K21" i="7" s="1"/>
  <c r="K20" i="7"/>
  <c r="K13" i="7"/>
  <c r="D8" i="12" s="1"/>
  <c r="H57" i="10" l="1"/>
  <c r="G46" i="11" s="1"/>
  <c r="G47" i="11" s="1"/>
  <c r="H55" i="10"/>
  <c r="F8" i="12"/>
  <c r="H8" i="12" s="1"/>
  <c r="D10" i="12"/>
  <c r="F10" i="12" s="1"/>
  <c r="H10" i="12" s="1"/>
  <c r="K17" i="7"/>
  <c r="D9" i="12" s="1"/>
  <c r="F9" i="12" s="1"/>
  <c r="H9" i="12" s="1"/>
  <c r="H3" i="12" l="1"/>
  <c r="H15" i="12" s="1"/>
  <c r="D3" i="12"/>
  <c r="F3" i="12"/>
  <c r="K12" i="7"/>
  <c r="K33" i="7" s="1"/>
</calcChain>
</file>

<file path=xl/sharedStrings.xml><?xml version="1.0" encoding="utf-8"?>
<sst xmlns="http://schemas.openxmlformats.org/spreadsheetml/2006/main" count="1251" uniqueCount="179">
  <si>
    <t>pielikums</t>
  </si>
  <si>
    <t>1_TP</t>
  </si>
  <si>
    <t>2_TP</t>
  </si>
  <si>
    <t>3_TP</t>
  </si>
  <si>
    <t>4_TP</t>
  </si>
  <si>
    <t>5_TP</t>
  </si>
  <si>
    <t>Vidējās gada izmaksas</t>
  </si>
  <si>
    <t>Kopējie atļautie ieņēmumi RP</t>
  </si>
  <si>
    <t>Kopējie atļautie ieņēmumi ar korekciju RP</t>
  </si>
  <si>
    <t>RP faktiskās izmaksas</t>
  </si>
  <si>
    <t>Piezīmes</t>
  </si>
  <si>
    <t>Kapitāla atdeve</t>
  </si>
  <si>
    <t>Regulēto aktīvu bāze</t>
  </si>
  <si>
    <t>Kapitāla atdeves likme (WACC)</t>
  </si>
  <si>
    <t>%</t>
  </si>
  <si>
    <t>Pamatlīdzekļu un nemateriālo ieguldījumu nolietojums</t>
  </si>
  <si>
    <t>Nodokļi</t>
  </si>
  <si>
    <t>Personāla un sociālās izmaksas</t>
  </si>
  <si>
    <t xml:space="preserve">Kārtējo īpašuma uzturēšanai nepieciešamo un veikto ekspluatācijas remontu izmaksas </t>
  </si>
  <si>
    <t>inflētās izmaksas ar iepriekšējā gada inflāciju</t>
  </si>
  <si>
    <t>inflētās izmaksas ar kārtējā gada inflāciju</t>
  </si>
  <si>
    <t>Pārējās saimnieciskās darbības izmaksas</t>
  </si>
  <si>
    <t>Dabasgāzes zudumu un tehnoloģiskā procesa nodrošināšanas izmaksas</t>
  </si>
  <si>
    <t>dabasgāzes cena</t>
  </si>
  <si>
    <t xml:space="preserve"> EUR/MWh</t>
  </si>
  <si>
    <t xml:space="preserve"> zudumu un tehnoloģiskā procesa apjoms</t>
  </si>
  <si>
    <t xml:space="preserve"> MWh</t>
  </si>
  <si>
    <t>Dabasgāzes apgādes nodrošināšanas izmaksas</t>
  </si>
  <si>
    <t>4. Izmaksu efektivitātes apmērs</t>
  </si>
  <si>
    <t>5. Ieņēmumu korekcija, kas saistīta ar iepriekšējā regulatīvā perioda izmaksu un ieņēmumu prognožu novirzēm</t>
  </si>
  <si>
    <t>Atļautie ieņēmumi kopā</t>
  </si>
  <si>
    <t>Prognozētie ieņēmumi</t>
  </si>
  <si>
    <t>EUR</t>
  </si>
  <si>
    <t xml:space="preserve"> Faktiskie ieņēmumi</t>
  </si>
  <si>
    <t xml:space="preserve"> iepriekšējais RP __TP</t>
  </si>
  <si>
    <r>
      <t>Plānotais inflācijas kumulatīvais rādītājs (PCI</t>
    </r>
    <r>
      <rPr>
        <vertAlign val="subscript"/>
        <sz val="10"/>
        <rFont val="Calibri"/>
        <family val="2"/>
        <charset val="186"/>
        <scheme val="minor"/>
      </rPr>
      <t>pl</t>
    </r>
    <r>
      <rPr>
        <sz val="10"/>
        <rFont val="Calibri"/>
        <family val="2"/>
        <charset val="186"/>
        <scheme val="minor"/>
      </rPr>
      <t>)</t>
    </r>
  </si>
  <si>
    <t>Prognozētā patēriņa cenu inflācija attiecīgajam TP</t>
  </si>
  <si>
    <r>
      <t>Prognozētais inflācijas kumulatīvais rādītājs (PCI</t>
    </r>
    <r>
      <rPr>
        <vertAlign val="subscript"/>
        <sz val="10"/>
        <rFont val="Calibri"/>
        <family val="2"/>
        <charset val="186"/>
        <scheme val="minor"/>
      </rPr>
      <t>pr</t>
    </r>
    <r>
      <rPr>
        <sz val="10"/>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</si>
  <si>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</si>
  <si>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</si>
  <si>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</si>
  <si>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t>Prognozētais bruto algas izmaiņu rādītājs attiecīgajam TP</t>
  </si>
  <si>
    <r>
      <t>Prognozētais bruto algas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</si>
  <si>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</si>
  <si>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Bruto algas kumulatīvais rādītājs</t>
  </si>
  <si>
    <t>Kapitāla izmaksu korekcija</t>
  </si>
  <si>
    <t xml:space="preserve">faktiskais (prognozētais) nolietojums* </t>
  </si>
  <si>
    <t xml:space="preserve">faktiskā RAB kapitāla atdeve </t>
  </si>
  <si>
    <t>faktiskā RAB (bilances vērtība)</t>
  </si>
  <si>
    <t>3. TP plānoto izmaksu starpība</t>
  </si>
  <si>
    <t>4. TP plānoto izmaksu starpība</t>
  </si>
  <si>
    <t>5. TP plānoto izmaksu starpība</t>
  </si>
  <si>
    <t>Regultatīvā rēķina atlikums</t>
  </si>
  <si>
    <t>-</t>
  </si>
  <si>
    <t>Dabasgāzes iepirkuma cena EUR/MWh</t>
  </si>
  <si>
    <t xml:space="preserve">tarifu aprēķinā iekļautās izmaksas, kas aprēķinātas, izmantojot kārtējā gada inflācijas prognozi, un attiecināmas uz konkrēto tarifu periodu </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</si>
  <si>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</si>
  <si>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</si>
  <si>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</si>
  <si>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</si>
  <si>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</si>
  <si>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Plānotais bruto algas koeficients</t>
  </si>
  <si>
    <t>Prognozētais bruto algas koeficients</t>
  </si>
  <si>
    <t>Iepriekšējā regulatīvajā periodā prognozētie ieņēmumi</t>
  </si>
  <si>
    <t>Iepriekšējā regulatīvajā periodā prognozētās izmaksas</t>
  </si>
  <si>
    <t>Inflācijas radīto izmaksu pieaugums</t>
  </si>
  <si>
    <t>Nominālās bruto algas izmaiņu radīto izmaksu pieaugums</t>
  </si>
  <si>
    <t>Sistēmas operatoru savstarpējās kompensācijas apjoms</t>
  </si>
  <si>
    <t>Dabasgāzes apgādes nodrošināšanas izmaksām un energoapgādes drošuma rezervju uzglabāšanas ekonomiski pamatotajām izmaks</t>
  </si>
  <si>
    <t>Neparedzētās izmaksas ārējo normatīvo aktu izmaiņu vai ārkārtas situāciju novēršanas dēļ</t>
  </si>
  <si>
    <t>dabasgāzes zudumu un tehnoloģiskā procesa nodrošināšanas izmaksas</t>
  </si>
  <si>
    <t>Plānotais dabasgāzes apjoms</t>
  </si>
  <si>
    <t>Plānotā dabasgāzes iepirkuma cena, EUR/MWh</t>
  </si>
  <si>
    <t>Prognozētais dabasgāzes apjoms</t>
  </si>
  <si>
    <t>Prognozētā dabasgāzes iepirkuma cena, EUR/MWh</t>
  </si>
  <si>
    <t>RR atlikums</t>
  </si>
  <si>
    <t>Zudumu un tehnoloģiskā procesa izmaksas</t>
  </si>
  <si>
    <t>Atļautā izmaksu korekcija uz nākamo TP</t>
  </si>
  <si>
    <t>Izmantotais Regulatīvā rēķina apmērs*</t>
  </si>
  <si>
    <t>* Ja RR atlikums ir negatīvs, ievada negatīvu vērtību. Ja RR atlikums ir pozitīvs, ievada pozitīvu vērtību.</t>
  </si>
  <si>
    <t xml:space="preserve"> </t>
  </si>
  <si>
    <t>Vidējās ekspluatācijas izmaksas tarifu periodā</t>
  </si>
  <si>
    <t xml:space="preserve">3. TP plānoto izmaksu starpība </t>
  </si>
  <si>
    <t>Apjoms</t>
  </si>
  <si>
    <t>Dabasgāzes iepirkuma cena</t>
  </si>
  <si>
    <t>Regulatīvā rēķina atlikums</t>
  </si>
  <si>
    <t>Iepriekšējā TP RR atlikums</t>
  </si>
  <si>
    <t xml:space="preserve"> vidējās ekspluatācijas izmaksas tarifu periodā</t>
  </si>
  <si>
    <t xml:space="preserve">4. TP plānoto izmaksu starpība </t>
  </si>
  <si>
    <t xml:space="preserve">5. TP plānoto izmaksu starpība </t>
  </si>
  <si>
    <t>Iepriekšējā tarifu periodā prognozētie ieņēmumi</t>
  </si>
  <si>
    <t>TP plānotās izmaksas RP</t>
  </si>
  <si>
    <t>TP plānotās izmaksas RP ar korekciju</t>
  </si>
  <si>
    <t>Faktiskās izmaksas RP</t>
  </si>
  <si>
    <t>Izmaksu ietaupījums/pieaugums RP</t>
  </si>
  <si>
    <t>Izmaksu ietaupījums, kas saistīts ar efektivitātes uzlabošanas pasākumiem RP</t>
  </si>
  <si>
    <t xml:space="preserve">Zudumu un tehnoloģiskā procesa nodrošināšanas izmaksas </t>
  </si>
  <si>
    <t>Kārtējo īpašuma uzturēšanai nepieciešamo un citu komersantu veikto ekspluatācijas remontu izmaksas</t>
  </si>
  <si>
    <t>pamatlīdzekļu nolietojums un nemateriālo ieguldījumu vērtības norakstījumi</t>
  </si>
  <si>
    <t>kapitāla atdeve</t>
  </si>
  <si>
    <t>RR atlikums pēc RP</t>
  </si>
  <si>
    <t>Tarifu perioda ilgums (mēn.)</t>
  </si>
  <si>
    <t>1. Kapitāla izmaksas kopā</t>
  </si>
  <si>
    <t>2. Nodokļi kopā</t>
  </si>
  <si>
    <t>3. Ekspluatācijas izmaksas kopā</t>
  </si>
  <si>
    <t>tūkst. EUR</t>
  </si>
  <si>
    <t>6. Ieņēmumu un izdevumu saldo par vienotās dabasgāzes pārvades ieejas-izejas sistēmas pārvades sistēmas operatoru savstarpējām kompensācijām, kas saskaņā ar vienotās dabasgāzes pārvades ieejas-izejas sistēmas pārvades sistēmas operatoru savstarpējās kompensācijas kārtību attiecinātas uz sistēmas operatoru (ITC)</t>
  </si>
  <si>
    <t>1. TP faktiskās izmaksas / ieņēmumi</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</si>
  <si>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</si>
  <si>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</si>
  <si>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tarifu aprēķinā iekļautās personāla izmaksas, kas aprēķinātas, izmantojot kārtējā gada inflācijas prognozi, un kas attiecināmas uz attiecīgo tarifu periodu </t>
  </si>
  <si>
    <t>2. TP plānotās izmaksas / ieņēmumi</t>
  </si>
  <si>
    <t>2. TP faktiskās x mēnešu izmaksas / ieņēmumi</t>
  </si>
  <si>
    <t>2. TP plānotās x mēnešu izmaksas / ieņēmumi</t>
  </si>
  <si>
    <t>2. TP faktiskās izmaksas / ieņēmumi</t>
  </si>
  <si>
    <t>3. TP plānotās izmaksas / ieņēmumi</t>
  </si>
  <si>
    <t>3. TP faktiskās x mēnešu izmaksas / ieņēmumi</t>
  </si>
  <si>
    <t>3. TP plānotās x mēnešu izmaksas / ieņēmumi</t>
  </si>
  <si>
    <t>3. TP faktiskās izmaksas / ieņēmumi</t>
  </si>
  <si>
    <t>4. TP plānotās izmaksas / ieņēmumi</t>
  </si>
  <si>
    <t>4. TP faktiskās x mēnešu izmaksas / ieņēmumi</t>
  </si>
  <si>
    <t>4. TP plānotās x mēnešu izmaksas / ieņēmumi</t>
  </si>
  <si>
    <t>4. TP faktiskās izmaksas / ieņēmumi</t>
  </si>
  <si>
    <t>5. TP plānotās izmaksas / ieņēmumi</t>
  </si>
  <si>
    <t>5. TP faktiskās x mēnešu izmaksas / ieņēmumi</t>
  </si>
  <si>
    <t>5. TP plānotās x mēnešu izmaksas / ieņēmumi</t>
  </si>
  <si>
    <t>5. TP faktiskās izmaksas / ieņēmumi</t>
  </si>
  <si>
    <t xml:space="preserve">Nodokļu izmaksas </t>
  </si>
  <si>
    <t xml:space="preserve">* kapitāla izmaksu uzskaites un aprēķināšanas metodikas noteiktajos gadījumos </t>
  </si>
  <si>
    <t xml:space="preserve"> personāla izmaksas, kurām nav piemērots inflācijas rādītājs</t>
  </si>
  <si>
    <t>izmaksas, kurām nav piemērots inflācijas rādītājs</t>
  </si>
  <si>
    <t>6 mēn. fakts</t>
  </si>
  <si>
    <t>6 mēn. prognoze</t>
  </si>
  <si>
    <t>Tarifu aprēķinā izmantotā plānotā patēriņa cenu inflācija attiecīgajam TP</t>
  </si>
  <si>
    <r>
      <t>Plānotais bruto algas izmaiņu kumulatīvais rādītājs (BAI</t>
    </r>
    <r>
      <rPr>
        <vertAlign val="subscript"/>
        <sz val="10"/>
        <rFont val="Calibri"/>
        <family val="2"/>
        <charset val="186"/>
        <scheme val="minor"/>
      </rPr>
      <t>pl</t>
    </r>
    <r>
      <rPr>
        <sz val="10"/>
        <rFont val="Calibri"/>
        <family val="2"/>
        <charset val="186"/>
        <scheme val="minor"/>
      </rPr>
      <t>)</t>
    </r>
  </si>
  <si>
    <t>Prognozētās kumulatīvās inflācijas ietekmes izmaksas apstiprinātajā tarifā un prognozētā inflācija nākamajiem regulatīvā perioda gadiem</t>
  </si>
  <si>
    <t>prognozētās kumulatīvās inflācijas ietekmes izmaksas apstiprinātajā tarifā un prognozētā inflācija nākamajiem regulatīvā perioda gadiem</t>
  </si>
  <si>
    <t>Dabasgāzes apgādes nodrošināšanas izmaksām un energoapgādes drošuma rezervju uzglabāšanas ekonomiski pamatotajām izmaksas</t>
  </si>
  <si>
    <t>32.1. starpība starp faktiskajiem un plānotajiem ieņēmumiem tarifu periodā</t>
  </si>
  <si>
    <t>32.2. starpība starp plānotajām un faktiskajām (prognozētajām) tehnoloģiskā procesa nodrošināšanas un dabasgāzes zudumu izmaksām</t>
  </si>
  <si>
    <t>32.3. starpība starp plānoto inflācijas radīto izmaksu pieaugumu regulatīvajā periodā un prognozēto inflācijas radīto izmaksu pieaugumu tarifu periodā</t>
  </si>
  <si>
    <t>32.4. starpība starp plānoto nominālās bruto algas izmaiņu radīto izmaksu pieaugumu tarifu periodā un prognozēto nominālās bruto algas izmaiņu radīto izmaksu pieaugumu tarifu periodā</t>
  </si>
  <si>
    <t>32.5. starpība starp faktisko (prognozēto) un plānoto sistēmas operatoru savstarpējās kompensācijas apjomu tarifu periodā</t>
  </si>
  <si>
    <t>32.6. starpība starp plānotajām un faktiskajām (prognozētajām) dabasgāzes apgādes nodrošināšanas izmaksām un energoapgādes drošuma rezervju uzglabāšanas ekonomiski pamatotajām izmaksām</t>
  </si>
  <si>
    <t>32.7.  pamatotās faktiskās neparedzētās izmaksas ārējo normatīvo aktu izmaiņu vai ārkārtas situāciju novēršanas dēļ, kas radušās attiecīgā regulatīvā perioda iepriekšējā vai esošajā tarifu periodā un nav atgūstamas citādi</t>
  </si>
  <si>
    <t>32.8. starpība starp 32.1., 32.2., 32.3., 32.4., 32.5. un 32.6. 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</si>
  <si>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 xml:space="preserve">33. paredzamo nākamo tarifu periodu izmaksu starpība: </t>
  </si>
  <si>
    <t>Prognozētās nominālās bruto algas koeficienta ietekmes izmaksas apstiprinātajā tarifā un prognozētais nominālo bruto algas koeficients nākamajiem regulatīvā perioda gadiem</t>
  </si>
  <si>
    <t>32.2. starpība starp faktiskajām un plānotajām dabasgāzes zudumu un tehnoloģiskā procesa nodrošināšanas izmaksām</t>
  </si>
  <si>
    <t xml:space="preserve">tarifu aprēķinā iekļautās izmaksas, kas aprēķinātas, izmantojot kumulatīvo nominālās bruto algas izmaiņu rādītāja prognozi, un attiecināmas uz attiecīgo tarifu periodu </t>
  </si>
  <si>
    <t xml:space="preserve">Apjoms, MWh* </t>
  </si>
  <si>
    <t>Plānotais dabasgāzes apjoms, MWh</t>
  </si>
  <si>
    <t>Prognozētais dabasgāzes apjoms, MWh</t>
  </si>
  <si>
    <t>Starpība starp prognozētajām un faktiskajām kapitāla izmaksām par iepriekšējā regulatīvā perioda pēdējo tarifu periodu</t>
  </si>
  <si>
    <t>Izmaksu korekcija</t>
  </si>
  <si>
    <t>Apjoms, MWh</t>
  </si>
  <si>
    <t>Starpība starp prognozēto inflācijas radīto izmaksu pieaugumu un faktisko inflācijas radīto izmaksu pieaugumu</t>
  </si>
  <si>
    <t>Starpība starp prognozēto nominālās bruto algas izmaiņu radīto izmaksu pieaugumu un faktisko bruto algas izmaiņu izmaksu pieaugumu</t>
  </si>
  <si>
    <t>Dabasgāzes iepirkuma cena, EUR/MWh</t>
  </si>
  <si>
    <t>Iepriekšējā tarifu periodā prognozētās izmaksas</t>
  </si>
  <si>
    <t>Izmaksu efektiviāte</t>
  </si>
  <si>
    <t>39.2. Izmaksu ietaupījums pa izmaksu grupām:</t>
  </si>
  <si>
    <t>39.3. Kapitāla izmaksu pieaugums*</t>
  </si>
  <si>
    <r>
      <rPr>
        <b/>
        <sz val="11"/>
        <rFont val="Calibri"/>
        <family val="2"/>
        <charset val="186"/>
        <scheme val="minor"/>
      </rPr>
      <t xml:space="preserve">1. </t>
    </r>
    <r>
      <rPr>
        <sz val="11"/>
        <rFont val="Calibri"/>
        <family val="2"/>
        <charset val="186"/>
        <scheme val="minor"/>
      </rPr>
      <t>TP plānotās izmaksas / ieņēmumi</t>
    </r>
  </si>
  <si>
    <r>
      <rPr>
        <b/>
        <sz val="11"/>
        <rFont val="Calibri"/>
        <family val="2"/>
        <charset val="186"/>
        <scheme val="minor"/>
      </rPr>
      <t>2.</t>
    </r>
    <r>
      <rPr>
        <sz val="11"/>
        <rFont val="Calibri"/>
        <family val="2"/>
        <charset val="186"/>
        <scheme val="minor"/>
      </rPr>
      <t xml:space="preserve"> TP plānoto izmaksu starpība </t>
    </r>
  </si>
  <si>
    <t xml:space="preserve"> izmaksas, kurām izmantots nominālais bruto izmaiņu rādītājs</t>
  </si>
  <si>
    <t>personāla izmaksas, kurām izmantots inflācijas rādītājs</t>
  </si>
  <si>
    <t>personāla izmaksas, kurām izmantots nominālais bruto izmaiņu rādītājs</t>
  </si>
  <si>
    <t>* Pirmie četri gadi – fakts, pēdējā regulatīvā perioda rādītājs – prognoze</t>
  </si>
  <si>
    <r>
      <rPr>
        <b/>
        <sz val="11"/>
        <rFont val="Calibri"/>
        <family val="2"/>
        <charset val="186"/>
        <scheme val="minor"/>
      </rPr>
      <t xml:space="preserve">1. </t>
    </r>
    <r>
      <rPr>
        <sz val="11"/>
        <rFont val="Calibri"/>
        <family val="2"/>
        <charset val="186"/>
        <scheme val="minor"/>
      </rPr>
      <t>TP faktiskās x mēnešu izmaksas / ieņēmumi</t>
    </r>
  </si>
  <si>
    <r>
      <rPr>
        <b/>
        <sz val="11"/>
        <rFont val="Calibri"/>
        <family val="2"/>
        <charset val="186"/>
        <scheme val="minor"/>
      </rPr>
      <t xml:space="preserve">1. </t>
    </r>
    <r>
      <rPr>
        <sz val="11"/>
        <rFont val="Calibri"/>
        <family val="2"/>
        <charset val="186"/>
        <scheme val="minor"/>
      </rPr>
      <t>TP plānotās x mēnešu</t>
    </r>
    <r>
      <rPr>
        <b/>
        <sz val="11"/>
        <rFont val="Calibri"/>
        <family val="2"/>
        <charset val="186"/>
        <scheme val="minor"/>
      </rPr>
      <t xml:space="preserve"> </t>
    </r>
    <r>
      <rPr>
        <sz val="11"/>
        <rFont val="Calibri"/>
        <family val="2"/>
        <charset val="186"/>
        <scheme val="minor"/>
      </rPr>
      <t>izmaksas / ieņēmumi</t>
    </r>
  </si>
  <si>
    <t>Faktiskā inflācija</t>
  </si>
  <si>
    <t>Iepriekšējā regulatīvajā periodā faktiskie ieņēmumi</t>
  </si>
  <si>
    <t>Dabasgāzes apgādes nodrošināšanas izmaksas un energoapgādes drošuma rezervju uzglabāšanas ekonomiski pamatotās izmaksas</t>
  </si>
  <si>
    <t>Iepriekšējā regulatīvajā periodā faktiskās izmaksas</t>
  </si>
  <si>
    <t>Iepriekšējā tarifu periodā faktiskās izmaksas</t>
  </si>
  <si>
    <t>Iepriekšējā tariu periodā faktiskie ieņēmumi</t>
  </si>
  <si>
    <t>Sabiedrisko pakalpojumu regulēšanas komisijas 2026. gada 14. maija lēmumam Nr. 1/10</t>
  </si>
  <si>
    <t>39.1. līdz tarifu projekta iesniegšanai uz plānotajiem ieņēmumiem neattiecinātais RR atlikums, kas uzskaitīts saskaņā ar šīs metodikas 32. un 34.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</si>
</sst>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_-* #,##0_-;\-* #,##0_-;_-* &quot;-&quot;??_-;_-@_-"/>
    <numFmt numFmtId="166" formatCode="_-* #,##0\ _€_-;\-* #,##0\ _€_-;_-* &quot;-&quot;??\ _€_-;_-@_-"/>
    <numFmt numFmtId="167" formatCode="0.0%"/>
    <numFmt numFmtId="168" formatCode="_-* #,##0.0_-;\-* #,##0.0_-;_-* &quot;-&quot;??_-;_-@_-"/>
    <numFmt numFmtId="169" formatCode="_-* #,##0.000_-;\-* #,##0.000_-;_-* &quot;-&quot;??_-;_-@_-"/>
    <numFmt numFmtId="170" formatCode="_-* #,##0.00\ _€_-;\-* #,##0.00\ _€_-;_-* &quot;-&quot;??\ _€_-;_-@_-"/>
    <numFmt numFmtId="171" formatCode="0.00;\-0.00;&quot;&quot;;@"/>
    <numFmt numFmtId="172" formatCode="0.0%;\-0.0%;&quot;&quot;"/>
    <numFmt numFmtId="173" formatCode="#,##0.00_ ;\-#,##0.00\ "/>
  </numFmts>
  <fonts count="47"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b/>
      <sz val="10"/>
      <color theme="1"/>
      <name val="Calibri"/>
      <family val="2"/>
      <scheme val="minor"/>
    </font>
    <font>
      <sz val="11"/>
      <color rgb="FFFF0000"/>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sz val="9"/>
      <color theme="1"/>
      <name val="Times New Roman"/>
      <family val="1"/>
      <charset val="186"/>
    </font>
    <font>
      <vertAlign val="subscript"/>
      <sz val="10"/>
      <name val="Calibri"/>
      <family val="2"/>
      <charset val="186"/>
      <scheme val="minor"/>
    </font>
    <font>
      <b/>
      <sz val="11"/>
      <name val="Calibri"/>
      <family val="2"/>
      <charset val="186"/>
      <scheme val="minor"/>
    </font>
    <font>
      <sz val="11"/>
      <name val="Calibri"/>
      <family val="2"/>
      <scheme val="minor"/>
    </font>
    <font>
      <sz val="11"/>
      <color theme="1"/>
      <name val="Calibri"/>
      <family val="2"/>
      <scheme val="minor"/>
    </font>
    <font>
      <b/>
      <i/>
      <sz val="11"/>
      <name val="Calibri"/>
      <family val="2"/>
      <scheme val="minor"/>
    </font>
    <font>
      <sz val="10"/>
      <color rgb="FFFF0000"/>
      <name val="Calibri"/>
      <family val="2"/>
      <charset val="186"/>
      <scheme val="minor"/>
    </font>
    <font>
      <b/>
      <sz val="12"/>
      <name val="Calibri"/>
      <family val="2"/>
      <charset val="186"/>
      <scheme val="minor"/>
    </font>
    <font>
      <i/>
      <sz val="12"/>
      <color theme="1"/>
      <name val="Calibri"/>
      <family val="2"/>
      <charset val="186"/>
      <scheme val="minor"/>
    </font>
    <font>
      <b/>
      <i/>
      <sz val="11"/>
      <color theme="1"/>
      <name val="Calibri"/>
      <family val="2"/>
      <charset val="186"/>
      <scheme val="minor"/>
    </font>
    <font>
      <i/>
      <sz val="9"/>
      <name val="Calibri"/>
      <family val="2"/>
      <charset val="186"/>
      <scheme val="minor"/>
    </font>
    <font>
      <i/>
      <sz val="11"/>
      <name val="Calibri"/>
      <family val="2"/>
      <charset val="186"/>
      <scheme val="minor"/>
    </font>
    <font>
      <sz val="11"/>
      <name val="Calibri"/>
      <family val="2"/>
      <charset val="186"/>
      <scheme val="minor"/>
    </font>
    <font>
      <sz val="11"/>
      <color theme="0"/>
      <name val="Calibri"/>
      <family val="2"/>
      <charset val="186"/>
      <scheme val="minor"/>
    </font>
    <font>
      <b/>
      <sz val="12"/>
      <color rgb="FFFF0000"/>
      <name val="Calibri"/>
      <family val="2"/>
      <charset val="186"/>
      <scheme val="minor"/>
    </font>
    <font>
      <sz val="12"/>
      <name val="Calibri"/>
      <family val="2"/>
      <charset val="186"/>
      <scheme val="minor"/>
    </font>
    <font>
      <b/>
      <i/>
      <sz val="11"/>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28">
    <xf numFmtId="0" fontId="0" fillId="0" borderId="0" xfId="0"/>
    <xf numFmtId="0" fontId="0" fillId="0" borderId="1" xfId="0" applyBorder="1"/>
    <xf numFmtId="165" fontId="8" fillId="8" borderId="1" xfId="2" applyNumberFormat="1" applyFont="1" applyFill="1" applyBorder="1" applyAlignment="1" applyProtection="1">
      <alignment horizontal="center"/>
      <protection locked="0"/>
    </xf>
    <xf numFmtId="10" fontId="8" fillId="8" borderId="1" xfId="0" applyNumberFormat="1" applyFont="1" applyFill="1" applyBorder="1" applyProtection="1">
      <protection locked="0"/>
    </xf>
    <xf numFmtId="165" fontId="13" fillId="8" borderId="1" xfId="2" applyNumberFormat="1" applyFont="1" applyFill="1" applyBorder="1" applyAlignment="1" applyProtection="1">
      <alignment horizontal="center"/>
      <protection locked="0"/>
    </xf>
    <xf numFmtId="165" fontId="13" fillId="8" borderId="1" xfId="2" applyNumberFormat="1" applyFont="1" applyFill="1" applyBorder="1" applyAlignment="1" applyProtection="1">
      <protection locked="0"/>
    </xf>
    <xf numFmtId="165" fontId="19" fillId="8" borderId="1" xfId="2" applyNumberFormat="1" applyFont="1" applyFill="1" applyBorder="1" applyAlignment="1" applyProtection="1">
      <alignment horizontal="center"/>
      <protection locked="0"/>
    </xf>
    <xf numFmtId="165" fontId="19" fillId="8" borderId="1" xfId="2" applyNumberFormat="1" applyFont="1" applyFill="1" applyBorder="1" applyProtection="1">
      <protection locked="0"/>
    </xf>
    <xf numFmtId="165" fontId="17" fillId="8" borderId="1" xfId="2" applyNumberFormat="1" applyFont="1" applyFill="1" applyBorder="1" applyProtection="1">
      <protection locked="0"/>
    </xf>
    <xf numFmtId="165" fontId="12" fillId="8" borderId="1" xfId="2" applyNumberFormat="1" applyFont="1" applyFill="1" applyBorder="1" applyAlignment="1" applyProtection="1">
      <alignment horizontal="center"/>
      <protection locked="0"/>
    </xf>
    <xf numFmtId="3" fontId="0" fillId="2" borderId="1" xfId="0" applyNumberFormat="1" applyFill="1" applyBorder="1" applyProtection="1">
      <protection locked="0"/>
    </xf>
    <xf numFmtId="9" fontId="0" fillId="3" borderId="1" xfId="1" applyFont="1" applyFill="1" applyBorder="1" applyProtection="1"/>
    <xf numFmtId="165" fontId="0" fillId="3" borderId="1" xfId="0" applyNumberFormat="1" applyFill="1" applyBorder="1"/>
    <xf numFmtId="167" fontId="34" fillId="8" borderId="1" xfId="1" applyNumberFormat="1" applyFont="1" applyFill="1" applyBorder="1" applyProtection="1">
      <protection locked="0"/>
    </xf>
    <xf numFmtId="168" fontId="12" fillId="8" borderId="1" xfId="2" applyNumberFormat="1" applyFont="1" applyFill="1" applyBorder="1" applyAlignment="1" applyProtection="1">
      <alignment horizontal="center"/>
      <protection locked="0"/>
    </xf>
    <xf numFmtId="165" fontId="0" fillId="8" borderId="1" xfId="0" applyNumberFormat="1" applyFill="1" applyBorder="1" applyAlignment="1" applyProtection="1">
      <alignment horizontal="center"/>
      <protection locked="0"/>
    </xf>
    <xf numFmtId="3" fontId="0" fillId="2" borderId="2" xfId="0" applyNumberFormat="1" applyFill="1" applyBorder="1" applyProtection="1">
      <protection locked="0"/>
    </xf>
    <xf numFmtId="0" fontId="36" fillId="2" borderId="0" xfId="0" applyFont="1" applyFill="1" applyProtection="1">
      <protection locked="0"/>
    </xf>
    <xf numFmtId="0" fontId="13" fillId="2" borderId="0" xfId="0" applyFont="1" applyFill="1" applyProtection="1">
      <protection locked="0"/>
    </xf>
    <xf numFmtId="165" fontId="13" fillId="2" borderId="0" xfId="0" applyNumberFormat="1" applyFont="1" applyFill="1" applyProtection="1">
      <protection locked="0"/>
    </xf>
    <xf numFmtId="0" fontId="22" fillId="2" borderId="7" xfId="0" applyFont="1" applyFill="1" applyBorder="1" applyProtection="1">
      <protection locked="0"/>
    </xf>
    <xf numFmtId="165" fontId="38" fillId="8" borderId="1" xfId="2" applyNumberFormat="1" applyFont="1" applyFill="1" applyBorder="1" applyAlignment="1" applyProtection="1">
      <alignment horizontal="center"/>
      <protection locked="0"/>
    </xf>
    <xf numFmtId="0" fontId="22" fillId="2" borderId="0" xfId="0" applyFont="1" applyFill="1" applyProtection="1">
      <protection locked="0"/>
    </xf>
    <xf numFmtId="3" fontId="0" fillId="2" borderId="6" xfId="0" applyNumberFormat="1" applyFill="1" applyBorder="1" applyProtection="1">
      <protection locked="0"/>
    </xf>
    <xf numFmtId="43" fontId="0" fillId="8" borderId="1" xfId="0" applyNumberFormat="1" applyFill="1" applyBorder="1" applyProtection="1">
      <protection locked="0"/>
    </xf>
    <xf numFmtId="43" fontId="2" fillId="8" borderId="1" xfId="0" applyNumberFormat="1" applyFont="1" applyFill="1" applyBorder="1" applyProtection="1">
      <protection locked="0"/>
    </xf>
    <xf numFmtId="43" fontId="26" fillId="8" borderId="1" xfId="0" applyNumberFormat="1" applyFont="1" applyFill="1" applyBorder="1" applyProtection="1">
      <protection locked="0"/>
    </xf>
    <xf numFmtId="0" fontId="16" fillId="8" borderId="1" xfId="0" applyFont="1" applyFill="1" applyBorder="1" applyAlignment="1" applyProtection="1">
      <alignment horizontal="center"/>
      <protection locked="0"/>
    </xf>
    <xf numFmtId="0" fontId="22" fillId="0" borderId="0" xfId="0" applyFont="1"/>
    <xf numFmtId="171" fontId="32" fillId="2" borderId="1" xfId="2" applyNumberFormat="1" applyFont="1" applyFill="1" applyBorder="1" applyAlignment="1" applyProtection="1">
      <alignment horizontal="center"/>
      <protection locked="0"/>
    </xf>
    <xf numFmtId="171" fontId="41" fillId="2" borderId="1" xfId="2" applyNumberFormat="1" applyFont="1" applyFill="1" applyBorder="1" applyAlignment="1" applyProtection="1">
      <alignment horizontal="center"/>
      <protection locked="0"/>
    </xf>
    <xf numFmtId="172" fontId="42" fillId="2" borderId="1" xfId="1" applyNumberFormat="1" applyFont="1" applyFill="1" applyBorder="1" applyAlignment="1" applyProtection="1">
      <alignment horizontal="center"/>
      <protection locked="0"/>
    </xf>
    <xf numFmtId="172" fontId="22" fillId="0" borderId="1" xfId="1" applyNumberFormat="1" applyFont="1" applyFill="1" applyBorder="1" applyAlignment="1" applyProtection="1">
      <alignment horizontal="center"/>
    </xf>
    <xf numFmtId="171" fontId="42" fillId="2" borderId="1" xfId="0" applyNumberFormat="1" applyFont="1" applyFill="1" applyBorder="1" applyProtection="1">
      <protection locked="0"/>
    </xf>
    <xf numFmtId="171" fontId="42" fillId="2" borderId="1" xfId="0" applyNumberFormat="1" applyFont="1" applyFill="1" applyBorder="1" applyAlignment="1" applyProtection="1">
      <alignment wrapText="1"/>
      <protection locked="0"/>
    </xf>
    <xf numFmtId="171" fontId="41" fillId="2" borderId="1" xfId="0" applyNumberFormat="1" applyFont="1" applyFill="1" applyBorder="1" applyProtection="1">
      <protection locked="0"/>
    </xf>
    <xf numFmtId="171" fontId="22" fillId="2" borderId="1" xfId="0" applyNumberFormat="1" applyFont="1" applyFill="1" applyBorder="1" applyProtection="1">
      <protection locked="0"/>
    </xf>
    <xf numFmtId="171" fontId="44" fillId="2" borderId="1" xfId="0" applyNumberFormat="1" applyFont="1" applyFill="1" applyBorder="1" applyAlignment="1" applyProtection="1">
      <alignment horizontal="right"/>
      <protection locked="0"/>
    </xf>
    <xf numFmtId="43" fontId="0" fillId="11" borderId="1" xfId="2" applyFont="1" applyFill="1" applyBorder="1" applyProtection="1"/>
    <xf numFmtId="9" fontId="0" fillId="0" borderId="0" xfId="1" applyFont="1" applyFill="1" applyBorder="1" applyProtection="1"/>
    <xf numFmtId="43" fontId="0" fillId="3" borderId="0" xfId="2" applyFont="1" applyFill="1" applyBorder="1" applyProtection="1"/>
    <xf numFmtId="2" fontId="34" fillId="11" borderId="1" xfId="2" applyNumberFormat="1" applyFont="1" applyFill="1" applyBorder="1" applyAlignment="1" applyProtection="1">
      <alignment horizontal="right"/>
    </xf>
    <xf numFmtId="165" fontId="1" fillId="3" borderId="0" xfId="2" applyNumberFormat="1" applyFont="1" applyFill="1" applyBorder="1" applyAlignment="1" applyProtection="1">
      <alignment horizontal="right"/>
    </xf>
    <xf numFmtId="165" fontId="1" fillId="0" borderId="0" xfId="2" applyNumberFormat="1" applyFont="1" applyFill="1" applyBorder="1" applyAlignment="1" applyProtection="1">
      <alignment horizontal="right"/>
    </xf>
    <xf numFmtId="165" fontId="41" fillId="0" borderId="1" xfId="2" applyNumberFormat="1" applyFont="1" applyFill="1" applyBorder="1" applyAlignment="1" applyProtection="1">
      <alignment horizontal="center"/>
    </xf>
    <xf numFmtId="165" fontId="15" fillId="0" borderId="0" xfId="2" applyNumberFormat="1" applyFont="1" applyFill="1" applyBorder="1" applyAlignment="1" applyProtection="1">
      <alignment horizontal="center" vertical="center"/>
    </xf>
    <xf numFmtId="165" fontId="2" fillId="6" borderId="1" xfId="2" applyNumberFormat="1" applyFont="1" applyFill="1" applyBorder="1" applyProtection="1"/>
    <xf numFmtId="165" fontId="2" fillId="0" borderId="0" xfId="2" applyNumberFormat="1" applyFont="1" applyFill="1" applyBorder="1" applyProtection="1"/>
    <xf numFmtId="165" fontId="15" fillId="4" borderId="1" xfId="2" applyNumberFormat="1" applyFont="1" applyFill="1" applyBorder="1" applyAlignment="1" applyProtection="1">
      <alignment horizontal="center" vertical="center"/>
    </xf>
    <xf numFmtId="165" fontId="25" fillId="4" borderId="1" xfId="2" applyNumberFormat="1" applyFont="1" applyFill="1" applyBorder="1" applyAlignment="1" applyProtection="1">
      <alignment horizontal="center" vertical="center"/>
    </xf>
    <xf numFmtId="165" fontId="37" fillId="6" borderId="1" xfId="2" applyNumberFormat="1" applyFont="1" applyFill="1" applyBorder="1" applyAlignment="1" applyProtection="1">
      <alignment horizontal="center" vertical="center"/>
    </xf>
    <xf numFmtId="165" fontId="16" fillId="6" borderId="1" xfId="2" applyNumberFormat="1" applyFont="1" applyFill="1" applyBorder="1" applyAlignment="1" applyProtection="1">
      <alignment horizontal="center" vertical="center"/>
    </xf>
    <xf numFmtId="43" fontId="37" fillId="6" borderId="1" xfId="2" applyFont="1" applyFill="1" applyBorder="1" applyAlignment="1" applyProtection="1">
      <alignment horizontal="center" vertical="center" wrapText="1"/>
    </xf>
    <xf numFmtId="165" fontId="12" fillId="0" borderId="1" xfId="2" applyNumberFormat="1" applyFont="1" applyFill="1" applyBorder="1" applyAlignment="1" applyProtection="1">
      <alignment horizontal="center"/>
    </xf>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165" fontId="13" fillId="6" borderId="1" xfId="2" applyNumberFormat="1" applyFont="1" applyFill="1" applyBorder="1" applyAlignment="1" applyProtection="1">
      <alignment horizontal="center" vertical="center"/>
    </xf>
    <xf numFmtId="165" fontId="19" fillId="0" borderId="1" xfId="2" applyNumberFormat="1" applyFont="1" applyBorder="1" applyProtection="1"/>
    <xf numFmtId="165" fontId="13" fillId="3" borderId="1" xfId="2" applyNumberFormat="1" applyFont="1" applyFill="1" applyBorder="1" applyProtection="1"/>
    <xf numFmtId="165" fontId="19" fillId="6" borderId="1" xfId="2" applyNumberFormat="1" applyFont="1" applyFill="1" applyBorder="1" applyAlignment="1" applyProtection="1">
      <alignment horizontal="center"/>
    </xf>
    <xf numFmtId="165" fontId="16" fillId="6" borderId="1" xfId="2" applyNumberFormat="1" applyFont="1" applyFill="1" applyBorder="1" applyAlignment="1" applyProtection="1">
      <alignment horizontal="center"/>
    </xf>
    <xf numFmtId="165" fontId="13" fillId="0" borderId="1" xfId="2" applyNumberFormat="1" applyFont="1" applyBorder="1" applyAlignment="1" applyProtection="1"/>
    <xf numFmtId="165" fontId="13" fillId="6" borderId="1" xfId="2" applyNumberFormat="1" applyFont="1" applyFill="1" applyBorder="1" applyAlignment="1" applyProtection="1"/>
    <xf numFmtId="165" fontId="37" fillId="7" borderId="1" xfId="2" applyNumberFormat="1" applyFont="1" applyFill="1" applyBorder="1" applyAlignment="1" applyProtection="1">
      <alignment horizontal="left" vertical="center" wrapText="1"/>
    </xf>
    <xf numFmtId="165" fontId="37" fillId="7" borderId="1" xfId="2" applyNumberFormat="1" applyFont="1" applyFill="1" applyBorder="1" applyAlignment="1" applyProtection="1">
      <alignment horizontal="center" vertical="center" wrapText="1"/>
    </xf>
    <xf numFmtId="165" fontId="16" fillId="7" borderId="1" xfId="2" applyNumberFormat="1" applyFont="1" applyFill="1" applyBorder="1" applyAlignment="1" applyProtection="1">
      <alignment horizontal="center"/>
    </xf>
    <xf numFmtId="165" fontId="2" fillId="7" borderId="1" xfId="2" applyNumberFormat="1" applyFont="1" applyFill="1" applyBorder="1" applyAlignment="1" applyProtection="1">
      <alignment horizontal="center"/>
    </xf>
    <xf numFmtId="165" fontId="13"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0" fontId="8" fillId="0" borderId="0" xfId="0" applyFont="1" applyAlignment="1">
      <alignment horizontal="center" vertical="center"/>
    </xf>
    <xf numFmtId="171" fontId="0" fillId="6" borderId="1" xfId="2" applyNumberFormat="1" applyFont="1" applyFill="1" applyBorder="1" applyAlignment="1" applyProtection="1">
      <alignment horizontal="right"/>
    </xf>
    <xf numFmtId="0" fontId="0" fillId="0" borderId="1" xfId="0" applyBorder="1" applyAlignment="1">
      <alignment horizontal="center" vertical="center" wrapText="1"/>
    </xf>
    <xf numFmtId="3" fontId="2" fillId="0" borderId="1" xfId="0" applyNumberFormat="1" applyFont="1" applyBorder="1" applyAlignment="1">
      <alignment wrapText="1"/>
    </xf>
    <xf numFmtId="3" fontId="0" fillId="0" borderId="1" xfId="0" applyNumberFormat="1" applyBorder="1"/>
    <xf numFmtId="3" fontId="0" fillId="0" borderId="0" xfId="0" applyNumberFormat="1"/>
    <xf numFmtId="3" fontId="1" fillId="0" borderId="1" xfId="0" applyNumberFormat="1" applyFont="1" applyBorder="1" applyAlignment="1">
      <alignment wrapText="1"/>
    </xf>
    <xf numFmtId="9" fontId="0" fillId="0" borderId="0" xfId="0" applyNumberFormat="1"/>
    <xf numFmtId="3" fontId="1" fillId="5" borderId="1" xfId="0" applyNumberFormat="1" applyFont="1" applyFill="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4" fillId="0" borderId="0" xfId="0" applyNumberFormat="1" applyFont="1" applyAlignment="1">
      <alignment horizontal="right" wrapText="1"/>
    </xf>
    <xf numFmtId="3" fontId="4" fillId="0" borderId="3" xfId="0" applyNumberFormat="1" applyFont="1" applyBorder="1" applyAlignment="1">
      <alignment horizontal="right" wrapText="1"/>
    </xf>
    <xf numFmtId="43" fontId="4" fillId="0" borderId="1" xfId="0" applyNumberFormat="1" applyFont="1" applyBorder="1"/>
    <xf numFmtId="0" fontId="1" fillId="0" borderId="0" xfId="0" applyFont="1" applyAlignment="1">
      <alignment wrapText="1"/>
    </xf>
    <xf numFmtId="0" fontId="0" fillId="0" borderId="0" xfId="0" applyAlignment="1">
      <alignment wrapText="1"/>
    </xf>
    <xf numFmtId="43" fontId="26" fillId="0" borderId="1" xfId="0" applyNumberFormat="1" applyFont="1" applyBorder="1"/>
    <xf numFmtId="165" fontId="0" fillId="7" borderId="1" xfId="0" applyNumberFormat="1" applyFill="1" applyBorder="1"/>
    <xf numFmtId="165" fontId="28" fillId="4" borderId="1" xfId="0" applyNumberFormat="1" applyFont="1" applyFill="1" applyBorder="1"/>
    <xf numFmtId="0" fontId="19" fillId="0" borderId="0" xfId="0" applyFont="1"/>
    <xf numFmtId="43" fontId="0" fillId="0" borderId="0" xfId="0" applyNumberFormat="1"/>
    <xf numFmtId="43" fontId="0" fillId="0" borderId="1" xfId="0" applyNumberFormat="1" applyBorder="1"/>
    <xf numFmtId="43" fontId="0" fillId="7" borderId="0" xfId="0" applyNumberFormat="1" applyFill="1"/>
    <xf numFmtId="0" fontId="10" fillId="2" borderId="0" xfId="0" applyFont="1" applyFill="1" applyProtection="1">
      <protection locked="0"/>
    </xf>
    <xf numFmtId="3" fontId="42" fillId="9" borderId="1" xfId="0" applyNumberFormat="1" applyFont="1" applyFill="1" applyBorder="1" applyProtection="1">
      <protection locked="0"/>
    </xf>
    <xf numFmtId="165" fontId="10" fillId="2" borderId="0" xfId="0" applyNumberFormat="1" applyFont="1" applyFill="1" applyProtection="1">
      <protection locked="0"/>
    </xf>
    <xf numFmtId="9" fontId="42" fillId="3" borderId="1" xfId="1" applyFont="1" applyFill="1" applyBorder="1" applyProtection="1"/>
    <xf numFmtId="0" fontId="45" fillId="2" borderId="0" xfId="0" applyFont="1" applyFill="1" applyProtection="1">
      <protection locked="0"/>
    </xf>
    <xf numFmtId="3" fontId="42" fillId="2" borderId="1" xfId="0" applyNumberFormat="1" applyFont="1" applyFill="1" applyBorder="1" applyAlignment="1" applyProtection="1">
      <alignment horizontal="center"/>
      <protection locked="0"/>
    </xf>
    <xf numFmtId="0" fontId="42" fillId="2" borderId="0" xfId="0" applyFont="1" applyFill="1" applyProtection="1">
      <protection locked="0"/>
    </xf>
    <xf numFmtId="3" fontId="42" fillId="2" borderId="1" xfId="0" applyNumberFormat="1" applyFont="1" applyFill="1" applyBorder="1" applyProtection="1">
      <protection locked="0"/>
    </xf>
    <xf numFmtId="3" fontId="42" fillId="2" borderId="1" xfId="0" applyNumberFormat="1" applyFont="1" applyFill="1" applyBorder="1" applyAlignment="1" applyProtection="1">
      <alignment horizontal="center" vertical="center"/>
      <protection locked="0"/>
    </xf>
    <xf numFmtId="3" fontId="22" fillId="0" borderId="0" xfId="0" applyNumberFormat="1" applyFont="1"/>
    <xf numFmtId="165" fontId="25" fillId="4" borderId="1" xfId="0" applyNumberFormat="1" applyFont="1" applyFill="1" applyBorder="1"/>
    <xf numFmtId="165" fontId="0" fillId="0" borderId="0" xfId="0" applyNumberFormat="1"/>
    <xf numFmtId="165" fontId="18" fillId="4" borderId="1" xfId="0" applyNumberFormat="1" applyFont="1" applyFill="1" applyBorder="1"/>
    <xf numFmtId="0" fontId="0" fillId="7" borderId="0" xfId="0" applyFill="1"/>
    <xf numFmtId="165" fontId="0" fillId="8" borderId="1" xfId="0" applyNumberFormat="1" applyFill="1" applyBorder="1" applyProtection="1">
      <protection locked="0"/>
    </xf>
    <xf numFmtId="0" fontId="2" fillId="7" borderId="1" xfId="0" applyFont="1" applyFill="1" applyBorder="1" applyAlignment="1">
      <alignment horizontal="center" vertical="center" wrapText="1"/>
    </xf>
    <xf numFmtId="169" fontId="0" fillId="3" borderId="1" xfId="0" applyNumberFormat="1" applyFill="1" applyBorder="1" applyAlignment="1">
      <alignment horizontal="center"/>
    </xf>
    <xf numFmtId="169" fontId="0" fillId="7" borderId="1" xfId="0" applyNumberFormat="1" applyFill="1" applyBorder="1"/>
    <xf numFmtId="3" fontId="0" fillId="7" borderId="1" xfId="0" applyNumberFormat="1" applyFill="1" applyBorder="1"/>
    <xf numFmtId="3" fontId="22" fillId="0" borderId="7" xfId="0" applyNumberFormat="1" applyFont="1" applyBorder="1"/>
    <xf numFmtId="9" fontId="3" fillId="3" borderId="1" xfId="1" applyFont="1" applyFill="1" applyBorder="1" applyProtection="1"/>
    <xf numFmtId="3" fontId="39" fillId="0" borderId="1" xfId="0" applyNumberFormat="1" applyFont="1" applyBorder="1" applyAlignment="1">
      <alignment wrapText="1"/>
    </xf>
    <xf numFmtId="3" fontId="0" fillId="0" borderId="6" xfId="0" applyNumberFormat="1" applyBorder="1"/>
    <xf numFmtId="3" fontId="0" fillId="0" borderId="2" xfId="0" applyNumberFormat="1" applyBorder="1" applyAlignment="1">
      <alignment wrapText="1"/>
    </xf>
    <xf numFmtId="165" fontId="26" fillId="10" borderId="1" xfId="0" applyNumberFormat="1" applyFont="1" applyFill="1" applyBorder="1"/>
    <xf numFmtId="165" fontId="0" fillId="10" borderId="1" xfId="0" applyNumberFormat="1" applyFill="1" applyBorder="1"/>
    <xf numFmtId="0" fontId="13" fillId="2" borderId="7" xfId="0" applyFont="1" applyFill="1" applyBorder="1" applyProtection="1">
      <protection locked="0"/>
    </xf>
    <xf numFmtId="167" fontId="0" fillId="3" borderId="1" xfId="1" applyNumberFormat="1" applyFont="1" applyFill="1" applyBorder="1" applyProtection="1"/>
    <xf numFmtId="2" fontId="0" fillId="0" borderId="0" xfId="0" applyNumberFormat="1"/>
    <xf numFmtId="2" fontId="0" fillId="7" borderId="0" xfId="0" applyNumberFormat="1" applyFill="1"/>
    <xf numFmtId="43" fontId="0" fillId="3" borderId="1" xfId="2" applyFont="1" applyFill="1" applyBorder="1" applyProtection="1"/>
    <xf numFmtId="165" fontId="2" fillId="5" borderId="1" xfId="2" applyNumberFormat="1" applyFont="1" applyFill="1" applyBorder="1" applyAlignment="1" applyProtection="1">
      <alignment horizontal="center"/>
    </xf>
    <xf numFmtId="0" fontId="42" fillId="0" borderId="0" xfId="0" applyFont="1"/>
    <xf numFmtId="0" fontId="16" fillId="0" borderId="1" xfId="0" applyFont="1" applyBorder="1" applyAlignment="1">
      <alignment horizontal="center"/>
    </xf>
    <xf numFmtId="0" fontId="2" fillId="0" borderId="1" xfId="0" applyFont="1" applyBorder="1" applyAlignment="1">
      <alignment horizontal="center" wrapText="1"/>
    </xf>
    <xf numFmtId="3" fontId="2" fillId="0" borderId="1" xfId="0" applyNumberFormat="1" applyFont="1" applyBorder="1" applyAlignment="1">
      <alignment horizontal="center" wrapText="1"/>
    </xf>
    <xf numFmtId="3" fontId="32" fillId="3" borderId="1" xfId="0" applyNumberFormat="1" applyFont="1" applyFill="1" applyBorder="1" applyAlignment="1">
      <alignment horizontal="center" wrapText="1"/>
    </xf>
    <xf numFmtId="0" fontId="37" fillId="7" borderId="1" xfId="0" applyFont="1" applyFill="1" applyBorder="1" applyAlignment="1">
      <alignment horizontal="left" vertical="center" wrapText="1"/>
    </xf>
    <xf numFmtId="0" fontId="37" fillId="7"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5" fontId="0" fillId="0" borderId="1" xfId="0" applyNumberFormat="1" applyBorder="1" applyAlignment="1">
      <alignment horizontal="center"/>
    </xf>
    <xf numFmtId="165" fontId="0" fillId="0" borderId="1" xfId="0" applyNumberFormat="1" applyBorder="1"/>
    <xf numFmtId="165" fontId="16" fillId="0" borderId="1" xfId="0" applyNumberFormat="1" applyFont="1" applyBorder="1" applyAlignment="1">
      <alignment horizontal="center"/>
    </xf>
    <xf numFmtId="166" fontId="2" fillId="0" borderId="1" xfId="0" applyNumberFormat="1" applyFont="1" applyBorder="1"/>
    <xf numFmtId="0" fontId="9" fillId="0" borderId="1" xfId="0" applyFont="1" applyBorder="1" applyAlignment="1">
      <alignment horizontal="right"/>
    </xf>
    <xf numFmtId="0" fontId="8" fillId="0" borderId="1" xfId="0" applyFont="1" applyBorder="1" applyAlignment="1">
      <alignment horizontal="center"/>
    </xf>
    <xf numFmtId="10" fontId="8" fillId="0" borderId="1" xfId="0" applyNumberFormat="1" applyFont="1" applyBorder="1"/>
    <xf numFmtId="0" fontId="8" fillId="0" borderId="1" xfId="0" applyFont="1" applyBorder="1"/>
    <xf numFmtId="0" fontId="0" fillId="0" borderId="1" xfId="0" applyBorder="1" applyAlignment="1">
      <alignment horizontal="center"/>
    </xf>
    <xf numFmtId="165" fontId="16" fillId="7" borderId="1" xfId="0" applyNumberFormat="1" applyFont="1" applyFill="1" applyBorder="1" applyAlignment="1">
      <alignment horizontal="center"/>
    </xf>
    <xf numFmtId="165" fontId="0" fillId="7" borderId="1" xfId="0" applyNumberFormat="1" applyFill="1" applyBorder="1" applyAlignment="1">
      <alignment horizont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5" fontId="0" fillId="6" borderId="1" xfId="0" applyNumberFormat="1" applyFill="1" applyBorder="1"/>
    <xf numFmtId="166" fontId="0" fillId="6" borderId="1" xfId="0" applyNumberFormat="1" applyFill="1" applyBorder="1" applyAlignment="1">
      <alignment horizontal="center"/>
    </xf>
    <xf numFmtId="0" fontId="11" fillId="0" borderId="1" xfId="0" applyFont="1" applyBorder="1" applyAlignment="1">
      <alignment horizontal="right" vertical="center" wrapText="1"/>
    </xf>
    <xf numFmtId="0" fontId="11" fillId="0" borderId="1" xfId="0" applyFont="1" applyBorder="1" applyAlignment="1">
      <alignment horizontal="center" vertical="center" wrapText="1"/>
    </xf>
    <xf numFmtId="166" fontId="0" fillId="0" borderId="1" xfId="0" applyNumberFormat="1" applyBorder="1" applyAlignment="1">
      <alignment horizontal="center"/>
    </xf>
    <xf numFmtId="165" fontId="22" fillId="0" borderId="1" xfId="0" applyNumberFormat="1" applyFont="1" applyBorder="1"/>
    <xf numFmtId="0" fontId="10" fillId="6" borderId="1" xfId="0" applyFont="1" applyFill="1" applyBorder="1" applyAlignment="1">
      <alignment horizontal="center" vertical="center" wrapText="1"/>
    </xf>
    <xf numFmtId="165" fontId="17" fillId="6" borderId="1" xfId="0" applyNumberFormat="1" applyFont="1" applyFill="1" applyBorder="1"/>
    <xf numFmtId="164" fontId="11" fillId="3" borderId="1" xfId="0" applyNumberFormat="1" applyFont="1" applyFill="1" applyBorder="1" applyAlignment="1">
      <alignment horizontal="center" vertical="center" wrapText="1"/>
    </xf>
    <xf numFmtId="165" fontId="17" fillId="0" borderId="1" xfId="0" applyNumberFormat="1" applyFont="1" applyBorder="1"/>
    <xf numFmtId="166" fontId="0" fillId="0" borderId="1" xfId="0" applyNumberFormat="1" applyBorder="1"/>
    <xf numFmtId="164" fontId="11" fillId="3" borderId="1" xfId="0" applyNumberFormat="1" applyFont="1" applyFill="1" applyBorder="1" applyAlignment="1">
      <alignment horizontal="right" vertical="center" wrapText="1"/>
    </xf>
    <xf numFmtId="165" fontId="22" fillId="3" borderId="1" xfId="0" applyNumberFormat="1" applyFont="1" applyFill="1" applyBorder="1"/>
    <xf numFmtId="164" fontId="10" fillId="6" borderId="1" xfId="0" applyNumberFormat="1" applyFont="1" applyFill="1" applyBorder="1" applyAlignment="1">
      <alignment horizontal="left" vertical="center" wrapText="1"/>
    </xf>
    <xf numFmtId="164" fontId="10" fillId="6" borderId="1" xfId="0" applyNumberFormat="1" applyFont="1" applyFill="1" applyBorder="1" applyAlignment="1">
      <alignment horizontal="center" vertical="center" wrapText="1"/>
    </xf>
    <xf numFmtId="165" fontId="0" fillId="6" borderId="1" xfId="0" applyNumberFormat="1" applyFill="1" applyBorder="1" applyAlignment="1">
      <alignment horizontal="center" vertical="center"/>
    </xf>
    <xf numFmtId="0" fontId="0" fillId="3" borderId="0" xfId="0" applyFill="1" applyAlignment="1">
      <alignment horizontal="center"/>
    </xf>
    <xf numFmtId="0" fontId="0" fillId="3" borderId="0" xfId="0" applyFill="1"/>
    <xf numFmtId="0" fontId="37" fillId="6" borderId="1" xfId="0" applyFont="1" applyFill="1" applyBorder="1" applyAlignment="1">
      <alignment horizontal="left" vertical="center" wrapText="1"/>
    </xf>
    <xf numFmtId="165" fontId="26" fillId="6" borderId="1" xfId="0" applyNumberFormat="1" applyFont="1" applyFill="1" applyBorder="1" applyAlignment="1">
      <alignment horizontal="center" vertical="center"/>
    </xf>
    <xf numFmtId="0" fontId="26" fillId="0" borderId="1" xfId="0" applyFont="1" applyBorder="1"/>
    <xf numFmtId="0" fontId="14" fillId="4" borderId="1" xfId="0" applyFont="1" applyFill="1" applyBorder="1" applyAlignment="1">
      <alignment horizontal="left" vertical="center" wrapText="1"/>
    </xf>
    <xf numFmtId="0" fontId="14" fillId="0" borderId="0" xfId="0" applyFont="1" applyAlignment="1">
      <alignment horizontal="left" vertical="center" wrapText="1"/>
    </xf>
    <xf numFmtId="0" fontId="36" fillId="0" borderId="0" xfId="0" applyFont="1"/>
    <xf numFmtId="165" fontId="25" fillId="0" borderId="0" xfId="0" applyNumberFormat="1" applyFont="1"/>
    <xf numFmtId="0" fontId="5" fillId="3" borderId="0" xfId="0" applyFont="1" applyFill="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9"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3" borderId="1" xfId="0" applyFont="1" applyFill="1" applyBorder="1" applyAlignment="1">
      <alignment horizontal="right" vertical="center" wrapText="1"/>
    </xf>
    <xf numFmtId="0" fontId="20" fillId="3" borderId="5"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167" fontId="10" fillId="3" borderId="1" xfId="0" applyNumberFormat="1" applyFont="1" applyFill="1" applyBorder="1" applyAlignment="1">
      <alignment horizontal="right" vertical="center" wrapText="1"/>
    </xf>
    <xf numFmtId="2" fontId="33" fillId="11" borderId="1" xfId="0" applyNumberFormat="1" applyFont="1" applyFill="1" applyBorder="1" applyAlignment="1">
      <alignment horizontal="right" vertical="center" wrapText="1"/>
    </xf>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167" fontId="33" fillId="3" borderId="1" xfId="0" applyNumberFormat="1" applyFont="1" applyFill="1" applyBorder="1" applyAlignment="1">
      <alignment horizontal="right" vertical="center" wrapText="1"/>
    </xf>
    <xf numFmtId="0" fontId="10" fillId="3" borderId="1" xfId="0" applyFont="1" applyFill="1" applyBorder="1" applyAlignment="1">
      <alignment horizontal="left" vertical="center" wrapText="1"/>
    </xf>
    <xf numFmtId="172" fontId="0" fillId="0" borderId="1" xfId="0" applyNumberFormat="1" applyBorder="1" applyAlignment="1">
      <alignment horizontal="center"/>
    </xf>
    <xf numFmtId="0" fontId="35" fillId="0" borderId="1" xfId="0" applyFont="1" applyBorder="1" applyAlignment="1">
      <alignment horizontal="center" vertical="center" wrapText="1"/>
    </xf>
    <xf numFmtId="2" fontId="13" fillId="0" borderId="1" xfId="0" applyNumberFormat="1" applyFont="1" applyBorder="1" applyAlignment="1">
      <alignment wrapText="1"/>
    </xf>
    <xf numFmtId="0" fontId="21" fillId="0" borderId="1" xfId="0" applyFont="1" applyBorder="1" applyAlignment="1">
      <alignment horizontal="center"/>
    </xf>
    <xf numFmtId="9" fontId="34" fillId="3" borderId="1" xfId="0" applyNumberFormat="1" applyFont="1" applyFill="1" applyBorder="1" applyAlignment="1">
      <alignment horizontal="right"/>
    </xf>
    <xf numFmtId="43" fontId="33" fillId="11" borderId="1" xfId="0" applyNumberFormat="1" applyFont="1" applyFill="1" applyBorder="1" applyAlignment="1">
      <alignment horizontal="right" vertical="center" wrapText="1"/>
    </xf>
    <xf numFmtId="2" fontId="13" fillId="3" borderId="1" xfId="0" applyNumberFormat="1" applyFont="1" applyFill="1" applyBorder="1" applyAlignment="1">
      <alignment wrapText="1"/>
    </xf>
    <xf numFmtId="0" fontId="0" fillId="3" borderId="1" xfId="0" applyFill="1" applyBorder="1" applyAlignment="1">
      <alignment horizontal="center"/>
    </xf>
    <xf numFmtId="0" fontId="5" fillId="3" borderId="0" xfId="0" applyFont="1" applyFill="1" applyAlignment="1">
      <alignment horizontal="center" vertical="center" wrapText="1"/>
    </xf>
    <xf numFmtId="0" fontId="13" fillId="0" borderId="0" xfId="0" applyFont="1"/>
    <xf numFmtId="0" fontId="2" fillId="0" borderId="1" xfId="0" applyFont="1" applyBorder="1"/>
    <xf numFmtId="0" fontId="24" fillId="0" borderId="1" xfId="0" applyFont="1" applyBorder="1" applyAlignment="1">
      <alignment wrapText="1"/>
    </xf>
    <xf numFmtId="165" fontId="0" fillId="5" borderId="1" xfId="0" applyNumberFormat="1" applyFill="1" applyBorder="1" applyAlignment="1">
      <alignment horizontal="center"/>
    </xf>
    <xf numFmtId="0" fontId="42" fillId="0" borderId="1" xfId="0" applyFont="1" applyBorder="1" applyAlignment="1">
      <alignment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43" fontId="32" fillId="7" borderId="1" xfId="0" applyNumberFormat="1" applyFont="1" applyFill="1" applyBorder="1" applyAlignment="1">
      <alignment horizontal="center" vertical="center" wrapText="1"/>
    </xf>
    <xf numFmtId="0" fontId="9" fillId="0" borderId="0" xfId="0" applyFont="1" applyAlignment="1">
      <alignment horizontal="center" vertical="center"/>
    </xf>
    <xf numFmtId="3" fontId="32" fillId="0" borderId="1" xfId="0" applyNumberFormat="1" applyFont="1" applyBorder="1" applyAlignment="1">
      <alignment wrapText="1"/>
    </xf>
    <xf numFmtId="169" fontId="42" fillId="3" borderId="1" xfId="0" applyNumberFormat="1" applyFont="1" applyFill="1" applyBorder="1"/>
    <xf numFmtId="3" fontId="42" fillId="0" borderId="1" xfId="0" applyNumberFormat="1" applyFont="1" applyBorder="1"/>
    <xf numFmtId="168" fontId="42" fillId="0" borderId="2" xfId="0" applyNumberFormat="1" applyFont="1" applyBorder="1"/>
    <xf numFmtId="43" fontId="42" fillId="7" borderId="1" xfId="0" applyNumberFormat="1" applyFont="1" applyFill="1" applyBorder="1"/>
    <xf numFmtId="3" fontId="41" fillId="0" borderId="1" xfId="0" applyNumberFormat="1" applyFont="1" applyBorder="1" applyAlignment="1">
      <alignment wrapText="1"/>
    </xf>
    <xf numFmtId="3" fontId="42" fillId="0" borderId="2" xfId="0" applyNumberFormat="1" applyFont="1" applyBorder="1"/>
    <xf numFmtId="3" fontId="41" fillId="5" borderId="1" xfId="0" applyNumberFormat="1" applyFont="1" applyFill="1" applyBorder="1" applyAlignment="1">
      <alignment wrapText="1"/>
    </xf>
    <xf numFmtId="168" fontId="42" fillId="0" borderId="1" xfId="0" applyNumberFormat="1" applyFont="1" applyBorder="1"/>
    <xf numFmtId="3" fontId="42" fillId="3" borderId="1" xfId="0" applyNumberFormat="1" applyFont="1" applyFill="1" applyBorder="1"/>
    <xf numFmtId="43" fontId="42" fillId="10" borderId="1" xfId="0" applyNumberFormat="1" applyFont="1" applyFill="1" applyBorder="1"/>
    <xf numFmtId="165" fontId="42" fillId="3" borderId="1" xfId="0" applyNumberFormat="1" applyFont="1" applyFill="1" applyBorder="1"/>
    <xf numFmtId="3" fontId="42" fillId="0" borderId="1" xfId="0" applyNumberFormat="1" applyFont="1" applyBorder="1" applyAlignment="1">
      <alignment wrapText="1"/>
    </xf>
    <xf numFmtId="3" fontId="42" fillId="3" borderId="1" xfId="0" applyNumberFormat="1" applyFont="1" applyFill="1" applyBorder="1" applyAlignment="1">
      <alignment wrapText="1"/>
    </xf>
    <xf numFmtId="3" fontId="46" fillId="3" borderId="1" xfId="0" applyNumberFormat="1" applyFont="1" applyFill="1" applyBorder="1" applyAlignment="1">
      <alignment wrapText="1"/>
    </xf>
    <xf numFmtId="49" fontId="42" fillId="0" borderId="2" xfId="0" applyNumberFormat="1" applyFont="1" applyBorder="1" applyAlignment="1">
      <alignment wrapText="1"/>
    </xf>
    <xf numFmtId="3" fontId="42" fillId="0" borderId="3" xfId="0" applyNumberFormat="1" applyFont="1" applyBorder="1"/>
    <xf numFmtId="43" fontId="25" fillId="4" borderId="1" xfId="0" applyNumberFormat="1" applyFont="1" applyFill="1" applyBorder="1"/>
    <xf numFmtId="0" fontId="42" fillId="0" borderId="1" xfId="0" applyFont="1" applyBorder="1"/>
    <xf numFmtId="0" fontId="32" fillId="7" borderId="1" xfId="0" applyFont="1" applyFill="1" applyBorder="1" applyAlignment="1">
      <alignment horizontal="center" vertical="center" wrapText="1"/>
    </xf>
    <xf numFmtId="169" fontId="42" fillId="3" borderId="1" xfId="0" applyNumberFormat="1" applyFont="1" applyFill="1" applyBorder="1" applyAlignment="1">
      <alignment horizontal="center"/>
    </xf>
    <xf numFmtId="169" fontId="42" fillId="7" borderId="1" xfId="0" applyNumberFormat="1" applyFont="1" applyFill="1" applyBorder="1"/>
    <xf numFmtId="3" fontId="42" fillId="7" borderId="1" xfId="0" applyNumberFormat="1" applyFont="1" applyFill="1" applyBorder="1"/>
    <xf numFmtId="3" fontId="42" fillId="3" borderId="1" xfId="0" applyNumberFormat="1" applyFont="1" applyFill="1" applyBorder="1" applyAlignment="1">
      <alignment horizontal="center" vertical="center"/>
    </xf>
    <xf numFmtId="49" fontId="41" fillId="0" borderId="1" xfId="0" applyNumberFormat="1" applyFont="1" applyBorder="1" applyAlignment="1">
      <alignment wrapText="1"/>
    </xf>
    <xf numFmtId="3" fontId="46" fillId="0" borderId="1" xfId="0" applyNumberFormat="1" applyFont="1" applyBorder="1" applyAlignment="1">
      <alignment wrapText="1"/>
    </xf>
    <xf numFmtId="3" fontId="42" fillId="0" borderId="2" xfId="0" applyNumberFormat="1" applyFont="1" applyBorder="1" applyAlignment="1">
      <alignment wrapText="1"/>
    </xf>
    <xf numFmtId="173" fontId="18" fillId="4" borderId="1" xfId="0" applyNumberFormat="1" applyFont="1" applyFill="1" applyBorder="1"/>
    <xf numFmtId="0" fontId="22" fillId="0" borderId="0" xfId="0" quotePrefix="1" applyFont="1"/>
    <xf numFmtId="165" fontId="26" fillId="0" borderId="1" xfId="0" applyNumberFormat="1" applyFont="1" applyBorder="1"/>
    <xf numFmtId="0" fontId="0" fillId="0" borderId="0" xfId="0" quotePrefix="1"/>
    <xf numFmtId="2" fontId="2" fillId="7" borderId="1" xfId="0" applyNumberFormat="1" applyFont="1" applyFill="1" applyBorder="1" applyAlignment="1">
      <alignment horizontal="center" vertical="center" wrapText="1"/>
    </xf>
    <xf numFmtId="2" fontId="0" fillId="7" borderId="1" xfId="0" applyNumberFormat="1" applyFill="1" applyBorder="1"/>
    <xf numFmtId="49" fontId="1" fillId="0" borderId="1" xfId="0" applyNumberFormat="1" applyFont="1" applyBorder="1" applyAlignment="1">
      <alignment wrapText="1"/>
    </xf>
    <xf numFmtId="170" fontId="0" fillId="0" borderId="0" xfId="0" applyNumberFormat="1"/>
    <xf numFmtId="0" fontId="23" fillId="0" borderId="0" xfId="0" applyFont="1" applyAlignment="1">
      <alignment wrapText="1"/>
    </xf>
    <xf numFmtId="0" fontId="2" fillId="0" borderId="1" xfId="0" applyFont="1" applyBorder="1" applyAlignment="1">
      <alignment horizontal="center" vertical="center" wrapText="1"/>
    </xf>
    <xf numFmtId="3" fontId="0" fillId="5" borderId="1" xfId="0" applyNumberFormat="1" applyFill="1" applyBorder="1" applyAlignment="1">
      <alignment wrapText="1"/>
    </xf>
    <xf numFmtId="0" fontId="0" fillId="5" borderId="1" xfId="0" applyFill="1" applyBorder="1"/>
    <xf numFmtId="0" fontId="26" fillId="5" borderId="1" xfId="0" applyFont="1" applyFill="1" applyBorder="1" applyAlignment="1">
      <alignment wrapText="1"/>
    </xf>
    <xf numFmtId="43" fontId="16" fillId="5" borderId="1" xfId="0" applyNumberFormat="1" applyFont="1" applyFill="1" applyBorder="1"/>
    <xf numFmtId="43" fontId="16" fillId="5" borderId="1" xfId="0" applyNumberFormat="1" applyFont="1" applyFill="1" applyBorder="1" applyAlignment="1">
      <alignment horizontal="center"/>
    </xf>
    <xf numFmtId="0" fontId="27" fillId="0" borderId="1" xfId="0" applyFont="1" applyBorder="1" applyAlignment="1">
      <alignment horizontal="right"/>
    </xf>
    <xf numFmtId="43" fontId="0" fillId="3" borderId="1" xfId="0" applyNumberFormat="1" applyFill="1" applyBorder="1"/>
    <xf numFmtId="43" fontId="26" fillId="3" borderId="1" xfId="0" applyNumberFormat="1" applyFont="1" applyFill="1" applyBorder="1"/>
    <xf numFmtId="2" fontId="17" fillId="0" borderId="1" xfId="0" applyNumberFormat="1" applyFont="1" applyBorder="1" applyAlignment="1">
      <alignment horizontal="right" wrapText="1"/>
    </xf>
    <xf numFmtId="2" fontId="17" fillId="0" borderId="1" xfId="0" applyNumberFormat="1" applyFont="1" applyBorder="1" applyAlignment="1">
      <alignment horizontal="right"/>
    </xf>
    <xf numFmtId="2" fontId="27" fillId="0" borderId="1" xfId="0" applyNumberFormat="1" applyFont="1" applyBorder="1" applyAlignment="1">
      <alignment horizontal="right" wrapText="1"/>
    </xf>
    <xf numFmtId="43" fontId="23" fillId="3" borderId="1" xfId="0" applyNumberFormat="1" applyFont="1" applyFill="1" applyBorder="1"/>
    <xf numFmtId="2" fontId="17" fillId="0" borderId="1" xfId="0" applyNumberFormat="1" applyFont="1" applyBorder="1" applyAlignment="1">
      <alignment horizontal="right" vertical="center" wrapText="1"/>
    </xf>
    <xf numFmtId="0" fontId="26" fillId="11" borderId="1" xfId="0" applyFont="1" applyFill="1" applyBorder="1" applyAlignment="1">
      <alignment wrapText="1"/>
    </xf>
    <xf numFmtId="43" fontId="16" fillId="11" borderId="1" xfId="0" applyNumberFormat="1" applyFont="1" applyFill="1" applyBorder="1"/>
    <xf numFmtId="43" fontId="16" fillId="11" borderId="1" xfId="0" applyNumberFormat="1" applyFont="1" applyFill="1" applyBorder="1" applyAlignment="1">
      <alignment horizontal="center"/>
    </xf>
    <xf numFmtId="0" fontId="40" fillId="0" borderId="1" xfId="0" applyFont="1" applyBorder="1" applyAlignment="1">
      <alignment horizontal="right" wrapText="1"/>
    </xf>
    <xf numFmtId="43" fontId="2" fillId="0" borderId="1" xfId="0" applyNumberFormat="1" applyFont="1" applyBorder="1"/>
    <xf numFmtId="0" fontId="27" fillId="0" borderId="2" xfId="0" applyFont="1" applyBorder="1" applyAlignment="1">
      <alignment horizontal="left" wrapText="1"/>
    </xf>
    <xf numFmtId="0" fontId="16" fillId="5" borderId="2" xfId="0" applyFont="1" applyFill="1" applyBorder="1"/>
    <xf numFmtId="0" fontId="30" fillId="0" borderId="0" xfId="0" applyFont="1"/>
    <xf numFmtId="165" fontId="13" fillId="0" borderId="0" xfId="0" applyNumberFormat="1" applyFont="1"/>
    <xf numFmtId="3" fontId="42" fillId="0" borderId="2" xfId="0" applyNumberFormat="1" applyFont="1" applyBorder="1" applyAlignment="1">
      <alignment horizontal="center"/>
    </xf>
    <xf numFmtId="3" fontId="42" fillId="0" borderId="4" xfId="0" applyNumberFormat="1" applyFont="1" applyBorder="1" applyAlignment="1">
      <alignment horizontal="center"/>
    </xf>
    <xf numFmtId="169" fontId="42" fillId="0" borderId="2" xfId="0" applyNumberFormat="1" applyFont="1" applyBorder="1" applyAlignment="1">
      <alignment horizontal="center"/>
    </xf>
    <xf numFmtId="169" fontId="42" fillId="0" borderId="4" xfId="0" applyNumberFormat="1" applyFont="1" applyBorder="1" applyAlignment="1">
      <alignment horizontal="center"/>
    </xf>
    <xf numFmtId="9" fontId="42" fillId="3" borderId="2" xfId="1" applyFont="1" applyFill="1" applyBorder="1" applyAlignment="1" applyProtection="1">
      <alignment horizontal="center"/>
    </xf>
    <xf numFmtId="9" fontId="42" fillId="3" borderId="4" xfId="1" applyFont="1" applyFill="1" applyBorder="1" applyAlignment="1" applyProtection="1">
      <alignment horizontal="center"/>
    </xf>
    <xf numFmtId="3" fontId="42" fillId="3" borderId="2" xfId="0" applyNumberFormat="1" applyFont="1" applyFill="1" applyBorder="1" applyAlignment="1">
      <alignment horizontal="center"/>
    </xf>
    <xf numFmtId="3" fontId="42" fillId="3" borderId="4" xfId="0" applyNumberFormat="1" applyFont="1" applyFill="1" applyBorder="1" applyAlignment="1">
      <alignment horizontal="center"/>
    </xf>
    <xf numFmtId="168" fontId="42" fillId="0" borderId="2" xfId="0" applyNumberFormat="1" applyFont="1" applyBorder="1" applyAlignment="1">
      <alignment horizontal="center" vertical="center"/>
    </xf>
    <xf numFmtId="168" fontId="42" fillId="0" borderId="4" xfId="0" applyNumberFormat="1" applyFont="1" applyBorder="1" applyAlignment="1">
      <alignment horizontal="center" vertical="center"/>
    </xf>
    <xf numFmtId="171" fontId="42" fillId="2" borderId="2" xfId="0" applyNumberFormat="1" applyFont="1" applyFill="1" applyBorder="1" applyAlignment="1" applyProtection="1">
      <alignment horizontal="center"/>
      <protection locked="0"/>
    </xf>
    <xf numFmtId="171" fontId="42" fillId="2" borderId="4" xfId="0" applyNumberFormat="1" applyFont="1" applyFill="1" applyBorder="1" applyAlignment="1" applyProtection="1">
      <alignment horizontal="center"/>
      <protection locked="0"/>
    </xf>
    <xf numFmtId="3" fontId="25" fillId="4" borderId="2" xfId="0" applyNumberFormat="1" applyFont="1" applyFill="1" applyBorder="1" applyAlignment="1">
      <alignment horizontal="right" wrapText="1"/>
    </xf>
    <xf numFmtId="3" fontId="25" fillId="4" borderId="3" xfId="0" applyNumberFormat="1" applyFont="1" applyFill="1" applyBorder="1" applyAlignment="1">
      <alignment horizontal="right" wrapText="1"/>
    </xf>
    <xf numFmtId="0" fontId="26" fillId="0" borderId="1" xfId="0" applyFont="1" applyBorder="1" applyAlignment="1">
      <alignment horizontal="left" wrapText="1"/>
    </xf>
    <xf numFmtId="3" fontId="0" fillId="0" borderId="1" xfId="0" applyNumberFormat="1" applyBorder="1" applyAlignment="1">
      <alignment horizontal="left" wrapText="1"/>
    </xf>
    <xf numFmtId="3" fontId="26" fillId="0" borderId="1" xfId="0" applyNumberFormat="1" applyFont="1" applyBorder="1" applyAlignment="1">
      <alignment horizontal="left" wrapText="1"/>
    </xf>
    <xf numFmtId="0" fontId="28" fillId="4" borderId="1" xfId="0" applyFont="1" applyFill="1" applyBorder="1" applyAlignment="1">
      <alignment horizontal="left" wrapText="1"/>
    </xf>
    <xf numFmtId="3" fontId="26" fillId="3" borderId="2" xfId="0" applyNumberFormat="1" applyFont="1" applyFill="1" applyBorder="1" applyAlignment="1">
      <alignment horizontal="left" wrapText="1"/>
    </xf>
    <xf numFmtId="3" fontId="26" fillId="3" borderId="3" xfId="0" applyNumberFormat="1" applyFont="1" applyFill="1" applyBorder="1" applyAlignment="1">
      <alignment horizontal="left" wrapText="1"/>
    </xf>
    <xf numFmtId="3" fontId="26" fillId="3" borderId="4" xfId="0" applyNumberFormat="1" applyFont="1" applyFill="1" applyBorder="1" applyAlignment="1">
      <alignment horizontal="left" wrapText="1"/>
    </xf>
    <xf numFmtId="0" fontId="43" fillId="4" borderId="2" xfId="0" applyFont="1" applyFill="1" applyBorder="1" applyAlignment="1">
      <alignment horizontal="left" wrapText="1"/>
    </xf>
    <xf numFmtId="0" fontId="43" fillId="4" borderId="3" xfId="0" applyFont="1" applyFill="1" applyBorder="1" applyAlignment="1">
      <alignment horizontal="left" wrapText="1"/>
    </xf>
    <xf numFmtId="0" fontId="43" fillId="4" borderId="4" xfId="0" applyFont="1" applyFill="1" applyBorder="1" applyAlignment="1">
      <alignment horizontal="left" wrapText="1"/>
    </xf>
    <xf numFmtId="169" fontId="42" fillId="3" borderId="2" xfId="0" applyNumberFormat="1" applyFont="1" applyFill="1" applyBorder="1" applyAlignment="1">
      <alignment horizontal="center" vertical="center"/>
    </xf>
    <xf numFmtId="169" fontId="42" fillId="3" borderId="4" xfId="0" applyNumberFormat="1" applyFont="1" applyFill="1" applyBorder="1" applyAlignment="1">
      <alignment horizontal="center" vertical="center"/>
    </xf>
    <xf numFmtId="0" fontId="0" fillId="0" borderId="3" xfId="0" applyBorder="1" applyAlignment="1">
      <alignment horizontal="left"/>
    </xf>
    <xf numFmtId="3" fontId="42" fillId="3" borderId="2" xfId="0" applyNumberFormat="1" applyFont="1" applyFill="1" applyBorder="1" applyAlignment="1">
      <alignment horizontal="center" vertical="center"/>
    </xf>
    <xf numFmtId="3" fontId="42" fillId="3" borderId="4" xfId="0" applyNumberFormat="1" applyFont="1" applyFill="1" applyBorder="1" applyAlignment="1">
      <alignment horizontal="center" vertical="center"/>
    </xf>
    <xf numFmtId="4" fontId="42" fillId="3" borderId="2" xfId="0" applyNumberFormat="1" applyFont="1" applyFill="1" applyBorder="1" applyAlignment="1">
      <alignment horizontal="center"/>
    </xf>
    <xf numFmtId="4" fontId="42" fillId="3" borderId="4" xfId="0" applyNumberFormat="1" applyFont="1"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29" fillId="4" borderId="2" xfId="0" applyFont="1" applyFill="1" applyBorder="1" applyAlignment="1">
      <alignment horizontal="left" wrapText="1"/>
    </xf>
    <xf numFmtId="0" fontId="29" fillId="4" borderId="3" xfId="0" applyFont="1" applyFill="1" applyBorder="1" applyAlignment="1">
      <alignment horizontal="left" wrapText="1"/>
    </xf>
    <xf numFmtId="0" fontId="29" fillId="4" borderId="4" xfId="0" applyFont="1" applyFill="1" applyBorder="1" applyAlignment="1">
      <alignment horizontal="left" wrapText="1"/>
    </xf>
    <xf numFmtId="3" fontId="25" fillId="4" borderId="1" xfId="0" applyNumberFormat="1" applyFont="1" applyFill="1" applyBorder="1" applyAlignment="1">
      <alignment horizontal="right" wrapText="1"/>
    </xf>
    <xf numFmtId="169" fontId="0" fillId="3" borderId="2" xfId="0" applyNumberFormat="1" applyFill="1" applyBorder="1" applyAlignment="1">
      <alignment horizontal="center"/>
    </xf>
    <xf numFmtId="169" fontId="0" fillId="3" borderId="4" xfId="0" applyNumberFormat="1" applyFill="1" applyBorder="1" applyAlignment="1">
      <alignment horizontal="center"/>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left" wrapText="1"/>
    </xf>
    <xf numFmtId="0" fontId="29"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5" xfId="0" applyBorder="1" applyAlignment="1">
      <alignment horizontal="left" wrapText="1"/>
    </xf>
    <xf numFmtId="0" fontId="0" fillId="0" borderId="0" xfId="0" applyAlignment="1">
      <alignment horizontal="left"/>
    </xf>
    <xf numFmtId="0" fontId="43" fillId="4" borderId="1" xfId="0" applyFont="1" applyFill="1" applyBorder="1" applyAlignment="1">
      <alignment horizontal="left" wrapText="1"/>
    </xf>
    <xf numFmtId="167" fontId="0" fillId="3" borderId="2" xfId="1" applyNumberFormat="1" applyFont="1" applyFill="1" applyBorder="1" applyAlignment="1" applyProtection="1">
      <alignment horizontal="center"/>
    </xf>
    <xf numFmtId="167" fontId="0" fillId="3" borderId="4" xfId="1" applyNumberFormat="1" applyFont="1" applyFill="1" applyBorder="1" applyAlignment="1" applyProtection="1">
      <alignment horizontal="center"/>
    </xf>
    <xf numFmtId="3" fontId="0" fillId="0" borderId="2" xfId="0" applyNumberFormat="1" applyBorder="1" applyAlignment="1">
      <alignment horizontal="center"/>
    </xf>
    <xf numFmtId="3" fontId="0" fillId="0" borderId="4" xfId="0" applyNumberFormat="1" applyBorder="1" applyAlignment="1">
      <alignment horizontal="center"/>
    </xf>
    <xf numFmtId="3" fontId="25" fillId="4" borderId="4" xfId="0" applyNumberFormat="1" applyFont="1" applyFill="1" applyBorder="1" applyAlignment="1">
      <alignment horizontal="righ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5" borderId="3" xfId="0" applyFont="1" applyFill="1" applyBorder="1" applyAlignment="1">
      <alignment horizontal="center"/>
    </xf>
  </cellXfs>
  <cellStyles count="3">
    <cellStyle name="Comma" xfId="2" builtinId="3"/>
    <cellStyle name="Normal" xfId="0" builtinId="0"/>
    <cellStyle name="Percent" xfId="1" builtinId="5"/>
  </cellStyles>
  <dxfs count="1">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CY62"/>
  <sheetViews>
    <sheetView tabSelected="1" zoomScale="115" zoomScaleNormal="115" workbookViewId="0">
      <selection activeCell="C4" sqref="C4:H4"/>
    </sheetView>
  </sheetViews>
  <sheetFormatPr defaultColWidth="8.7265625" defaultRowHeight="14.5" x14ac:dyDescent="0.35"/>
  <cols>
    <col min="1" max="1" width="3.81640625" customWidth="1"/>
    <col min="2" max="2" width="57.81640625" customWidth="1"/>
    <col min="3" max="3" width="12.54296875" customWidth="1"/>
    <col min="4" max="4" width="13.1796875" customWidth="1"/>
    <col min="5" max="5" width="11.453125" bestFit="1" customWidth="1"/>
    <col min="6" max="8" width="10.453125" bestFit="1" customWidth="1"/>
    <col min="9" max="9" width="12.453125" customWidth="1"/>
    <col min="10" max="10" width="14.81640625" customWidth="1"/>
    <col min="11" max="11" width="13.54296875" customWidth="1"/>
    <col min="12" max="12" width="12.81640625" customWidth="1"/>
    <col min="13" max="13" width="30" customWidth="1"/>
    <col min="14" max="14" width="35" customWidth="1"/>
  </cols>
  <sheetData>
    <row r="1" spans="2:14" x14ac:dyDescent="0.35">
      <c r="J1" t="s">
        <v>0</v>
      </c>
    </row>
    <row r="2" spans="2:14" x14ac:dyDescent="0.35">
      <c r="G2" s="124" t="s">
        <v>177</v>
      </c>
    </row>
    <row r="3" spans="2:14" ht="58" x14ac:dyDescent="0.35">
      <c r="B3" s="1"/>
      <c r="C3" s="1"/>
      <c r="D3" s="125" t="s">
        <v>1</v>
      </c>
      <c r="E3" s="125" t="s">
        <v>2</v>
      </c>
      <c r="F3" s="125" t="s">
        <v>3</v>
      </c>
      <c r="G3" s="125" t="s">
        <v>4</v>
      </c>
      <c r="H3" s="125" t="s">
        <v>5</v>
      </c>
      <c r="I3" s="126" t="s">
        <v>6</v>
      </c>
      <c r="J3" s="127" t="s">
        <v>7</v>
      </c>
      <c r="K3" s="127" t="s">
        <v>8</v>
      </c>
      <c r="L3" s="126" t="s">
        <v>9</v>
      </c>
      <c r="M3" s="69" t="s">
        <v>10</v>
      </c>
    </row>
    <row r="4" spans="2:14" ht="15.5" x14ac:dyDescent="0.35">
      <c r="B4" s="1" t="s">
        <v>101</v>
      </c>
      <c r="C4" s="27"/>
      <c r="D4" s="27"/>
      <c r="E4" s="27"/>
      <c r="F4" s="27"/>
      <c r="G4" s="27"/>
      <c r="H4" s="27"/>
      <c r="I4" s="126"/>
      <c r="J4" s="128"/>
      <c r="K4" s="127"/>
      <c r="L4" s="126"/>
      <c r="M4" s="17"/>
    </row>
    <row r="5" spans="2:14" ht="15.5" x14ac:dyDescent="0.35">
      <c r="B5" s="129" t="s">
        <v>102</v>
      </c>
      <c r="C5" s="130" t="s">
        <v>105</v>
      </c>
      <c r="D5" s="65">
        <f>D6+D9</f>
        <v>0</v>
      </c>
      <c r="E5" s="65">
        <f>E6+E9</f>
        <v>0</v>
      </c>
      <c r="F5" s="65">
        <f>F6+F9</f>
        <v>0</v>
      </c>
      <c r="G5" s="65">
        <f>G6+G9</f>
        <v>0</v>
      </c>
      <c r="H5" s="65">
        <f>H6+H9</f>
        <v>0</v>
      </c>
      <c r="I5" s="65">
        <f>IF(SUM(D$4:H$4)=0,0,SUM(D5:H5)/SUM(D$4:H$4)*12)</f>
        <v>0</v>
      </c>
      <c r="J5" s="65">
        <f>SUM(D5:H5)</f>
        <v>0</v>
      </c>
      <c r="K5" s="65">
        <f>K6+K9</f>
        <v>0</v>
      </c>
      <c r="L5" s="66">
        <f>K5</f>
        <v>0</v>
      </c>
      <c r="M5" s="18"/>
    </row>
    <row r="6" spans="2:14" x14ac:dyDescent="0.35">
      <c r="B6" s="131" t="s">
        <v>11</v>
      </c>
      <c r="C6" s="132" t="s">
        <v>105</v>
      </c>
      <c r="D6" s="67">
        <f>D7*D8*D4/12</f>
        <v>0</v>
      </c>
      <c r="E6" s="67">
        <f t="shared" ref="E6:H6" si="0">E7*E8*E4/12</f>
        <v>0</v>
      </c>
      <c r="F6" s="67">
        <f t="shared" si="0"/>
        <v>0</v>
      </c>
      <c r="G6" s="67">
        <f t="shared" si="0"/>
        <v>0</v>
      </c>
      <c r="H6" s="67">
        <f t="shared" si="0"/>
        <v>0</v>
      </c>
      <c r="I6" s="68"/>
      <c r="J6" s="133">
        <f>SUM(D6:H6)</f>
        <v>0</v>
      </c>
      <c r="K6" s="134">
        <f>J6</f>
        <v>0</v>
      </c>
      <c r="L6" s="134">
        <f>I60</f>
        <v>0</v>
      </c>
      <c r="M6" s="18"/>
      <c r="N6" s="28"/>
    </row>
    <row r="7" spans="2:14" ht="15.5" x14ac:dyDescent="0.35">
      <c r="B7" s="131" t="s">
        <v>12</v>
      </c>
      <c r="C7" s="132" t="s">
        <v>105</v>
      </c>
      <c r="D7" s="2"/>
      <c r="E7" s="2"/>
      <c r="F7" s="2"/>
      <c r="G7" s="2"/>
      <c r="H7" s="2"/>
      <c r="I7" s="68"/>
      <c r="J7" s="135"/>
      <c r="K7" s="136"/>
      <c r="L7" s="136"/>
      <c r="M7" s="18"/>
    </row>
    <row r="8" spans="2:14" x14ac:dyDescent="0.35">
      <c r="B8" s="137" t="s">
        <v>13</v>
      </c>
      <c r="C8" s="138" t="s">
        <v>14</v>
      </c>
      <c r="D8" s="3"/>
      <c r="E8" s="139">
        <f t="shared" ref="E8:H8" si="1">D8</f>
        <v>0</v>
      </c>
      <c r="F8" s="139">
        <f t="shared" si="1"/>
        <v>0</v>
      </c>
      <c r="G8" s="139">
        <f t="shared" si="1"/>
        <v>0</v>
      </c>
      <c r="H8" s="139">
        <f t="shared" si="1"/>
        <v>0</v>
      </c>
      <c r="I8" s="140"/>
      <c r="J8" s="141"/>
      <c r="K8" s="1"/>
      <c r="L8" s="1"/>
      <c r="M8" s="18"/>
    </row>
    <row r="9" spans="2:14" x14ac:dyDescent="0.35">
      <c r="B9" s="131" t="s">
        <v>15</v>
      </c>
      <c r="C9" s="132" t="s">
        <v>105</v>
      </c>
      <c r="D9" s="2"/>
      <c r="E9" s="2"/>
      <c r="F9" s="2"/>
      <c r="G9" s="2"/>
      <c r="H9" s="2"/>
      <c r="I9" s="68"/>
      <c r="J9" s="133">
        <f>SUM(D9:H9)</f>
        <v>0</v>
      </c>
      <c r="K9" s="134">
        <f>J9</f>
        <v>0</v>
      </c>
      <c r="L9" s="134">
        <f>I59</f>
        <v>0</v>
      </c>
      <c r="M9" s="18"/>
      <c r="N9" s="28"/>
    </row>
    <row r="10" spans="2:14" ht="15.5" x14ac:dyDescent="0.35">
      <c r="B10" s="129" t="s">
        <v>103</v>
      </c>
      <c r="C10" s="130" t="s">
        <v>105</v>
      </c>
      <c r="D10" s="65">
        <f>D11</f>
        <v>0</v>
      </c>
      <c r="E10" s="65">
        <f t="shared" ref="E10:F10" si="2">E11</f>
        <v>0</v>
      </c>
      <c r="F10" s="65">
        <f t="shared" si="2"/>
        <v>0</v>
      </c>
      <c r="G10" s="65">
        <f>G11</f>
        <v>0</v>
      </c>
      <c r="H10" s="65">
        <f>H11</f>
        <v>0</v>
      </c>
      <c r="I10" s="142">
        <f>IF(SUM(D$4:H$4)=0,0,SUM(D10:H10)/SUM(D$4:H$4)*12)</f>
        <v>0</v>
      </c>
      <c r="J10" s="142">
        <f>SUM(D10:H10)</f>
        <v>0</v>
      </c>
      <c r="K10" s="143">
        <f>J10</f>
        <v>0</v>
      </c>
      <c r="L10" s="29"/>
      <c r="M10" s="18"/>
      <c r="N10" s="28"/>
    </row>
    <row r="11" spans="2:14" x14ac:dyDescent="0.35">
      <c r="B11" s="131" t="s">
        <v>16</v>
      </c>
      <c r="C11" s="132" t="s">
        <v>105</v>
      </c>
      <c r="D11" s="4"/>
      <c r="E11" s="4"/>
      <c r="F11" s="4"/>
      <c r="G11" s="4"/>
      <c r="H11" s="4"/>
      <c r="I11" s="67"/>
      <c r="J11" s="141"/>
      <c r="K11" s="1"/>
      <c r="L11" s="1"/>
      <c r="M11" s="18"/>
    </row>
    <row r="12" spans="2:14" ht="15.5" x14ac:dyDescent="0.35">
      <c r="B12" s="63" t="s">
        <v>104</v>
      </c>
      <c r="C12" s="64" t="s">
        <v>105</v>
      </c>
      <c r="D12" s="65">
        <f>D13+D17+D21+D26+D29</f>
        <v>0</v>
      </c>
      <c r="E12" s="65">
        <f>E13+E17+E21+E26+E29</f>
        <v>0</v>
      </c>
      <c r="F12" s="65">
        <f>F13+F17+F21+F26+F29</f>
        <v>0</v>
      </c>
      <c r="G12" s="65">
        <f>G13+G17+G21+G26+G29</f>
        <v>0</v>
      </c>
      <c r="H12" s="65">
        <f>H13+H17+H21+H26+H29</f>
        <v>0</v>
      </c>
      <c r="I12" s="65">
        <f>IF(SUM(D$4:H$4)=0,0,SUM(D12:H12)/SUM(D$4:H$4)*12)</f>
        <v>0</v>
      </c>
      <c r="J12" s="142">
        <f>SUM(D12:H12)</f>
        <v>0</v>
      </c>
      <c r="K12" s="142">
        <f>K13+K17+K21+K26+K29</f>
        <v>0</v>
      </c>
      <c r="L12" s="66">
        <f>L13+L17+L21+L26+L29</f>
        <v>0</v>
      </c>
      <c r="M12" s="19"/>
    </row>
    <row r="13" spans="2:14" x14ac:dyDescent="0.35">
      <c r="B13" s="144" t="s">
        <v>17</v>
      </c>
      <c r="C13" s="145" t="s">
        <v>105</v>
      </c>
      <c r="D13" s="62">
        <f>D14+D15+D16</f>
        <v>0</v>
      </c>
      <c r="E13" s="62">
        <f t="shared" ref="E13:H13" si="3">E14+E15+E16</f>
        <v>0</v>
      </c>
      <c r="F13" s="62">
        <f t="shared" si="3"/>
        <v>0</v>
      </c>
      <c r="G13" s="62">
        <f t="shared" si="3"/>
        <v>0</v>
      </c>
      <c r="H13" s="62">
        <f t="shared" si="3"/>
        <v>0</v>
      </c>
      <c r="I13" s="62">
        <f>IF(SUM(D$4:H$4)=0,0,SUM(D13:H13)/SUM(D$4:H$4)*12)</f>
        <v>0</v>
      </c>
      <c r="J13" s="146">
        <f>SUM(D13:H13)</f>
        <v>0</v>
      </c>
      <c r="K13" s="147">
        <f>K14+K15+K16</f>
        <v>0</v>
      </c>
      <c r="L13" s="29"/>
      <c r="M13" s="18"/>
      <c r="N13" s="28"/>
    </row>
    <row r="14" spans="2:14" x14ac:dyDescent="0.35">
      <c r="B14" s="148" t="s">
        <v>129</v>
      </c>
      <c r="C14" s="149" t="s">
        <v>105</v>
      </c>
      <c r="D14" s="5"/>
      <c r="E14" s="5"/>
      <c r="F14" s="5"/>
      <c r="G14" s="5"/>
      <c r="H14" s="5"/>
      <c r="I14" s="61"/>
      <c r="J14" s="134">
        <f t="shared" ref="J14:J18" si="4">SUM(D14:H14)</f>
        <v>0</v>
      </c>
      <c r="K14" s="150">
        <f>J14</f>
        <v>0</v>
      </c>
      <c r="L14" s="134"/>
      <c r="M14" s="18"/>
    </row>
    <row r="15" spans="2:14" x14ac:dyDescent="0.35">
      <c r="B15" s="148" t="s">
        <v>166</v>
      </c>
      <c r="C15" s="149" t="s">
        <v>105</v>
      </c>
      <c r="D15" s="5"/>
      <c r="E15" s="5"/>
      <c r="F15" s="5"/>
      <c r="G15" s="5"/>
      <c r="H15" s="5"/>
      <c r="I15" s="61"/>
      <c r="J15" s="134">
        <f t="shared" si="4"/>
        <v>0</v>
      </c>
      <c r="K15" s="150">
        <f>D15/E44*E48+E15/F44*F48+F15/G44*G48+G15/H44*H48+H15/I44*I48</f>
        <v>0</v>
      </c>
      <c r="L15" s="151"/>
      <c r="M15" s="18"/>
    </row>
    <row r="16" spans="2:14" x14ac:dyDescent="0.35">
      <c r="B16" s="148" t="s">
        <v>167</v>
      </c>
      <c r="C16" s="149" t="s">
        <v>105</v>
      </c>
      <c r="D16" s="5"/>
      <c r="E16" s="5"/>
      <c r="F16" s="5"/>
      <c r="G16" s="5"/>
      <c r="H16" s="5"/>
      <c r="I16" s="61"/>
      <c r="J16" s="134">
        <f t="shared" si="4"/>
        <v>0</v>
      </c>
      <c r="K16" s="150">
        <f>D16/E51*E55+E16/F51*F55+F16/G51*G55+G16/H51*H55+H16/I51*I55</f>
        <v>0</v>
      </c>
      <c r="L16" s="151"/>
      <c r="M16" s="18"/>
    </row>
    <row r="17" spans="2:18" ht="25.4" customHeight="1" x14ac:dyDescent="0.35">
      <c r="B17" s="144" t="s">
        <v>18</v>
      </c>
      <c r="C17" s="152" t="s">
        <v>105</v>
      </c>
      <c r="D17" s="59">
        <f>D18+D19+D20</f>
        <v>0</v>
      </c>
      <c r="E17" s="59">
        <f>E18+E19+E20</f>
        <v>0</v>
      </c>
      <c r="F17" s="59">
        <f t="shared" ref="F17:H17" si="5">F18+F19+F20</f>
        <v>0</v>
      </c>
      <c r="G17" s="59">
        <f t="shared" si="5"/>
        <v>0</v>
      </c>
      <c r="H17" s="59">
        <f t="shared" si="5"/>
        <v>0</v>
      </c>
      <c r="I17" s="60">
        <f>IF(SUM(D$4:H$4)=0,0,SUM(D17:H17)/SUM(D$4:H$4)*12)</f>
        <v>0</v>
      </c>
      <c r="J17" s="153">
        <f t="shared" si="4"/>
        <v>0</v>
      </c>
      <c r="K17" s="146">
        <f>K18+K19+K20</f>
        <v>0</v>
      </c>
      <c r="L17" s="29"/>
      <c r="M17" s="18"/>
      <c r="N17" s="28"/>
    </row>
    <row r="18" spans="2:18" ht="14.5" customHeight="1" x14ac:dyDescent="0.35">
      <c r="B18" s="148" t="s">
        <v>130</v>
      </c>
      <c r="C18" s="154" t="s">
        <v>105</v>
      </c>
      <c r="D18" s="6"/>
      <c r="E18" s="7"/>
      <c r="F18" s="7"/>
      <c r="G18" s="7"/>
      <c r="H18" s="7"/>
      <c r="I18" s="57"/>
      <c r="J18" s="155">
        <f t="shared" si="4"/>
        <v>0</v>
      </c>
      <c r="K18" s="156">
        <f>J18</f>
        <v>0</v>
      </c>
      <c r="L18" s="12"/>
      <c r="M18" s="18"/>
    </row>
    <row r="19" spans="2:18" ht="13.4" customHeight="1" x14ac:dyDescent="0.35">
      <c r="B19" s="157" t="s">
        <v>19</v>
      </c>
      <c r="C19" s="154" t="s">
        <v>105</v>
      </c>
      <c r="D19" s="6"/>
      <c r="E19" s="7"/>
      <c r="F19" s="7"/>
      <c r="G19" s="7"/>
      <c r="H19" s="7"/>
      <c r="I19" s="57"/>
      <c r="J19" s="155">
        <f t="shared" ref="J19:J20" si="6">SUM(D19:H19)</f>
        <v>0</v>
      </c>
      <c r="K19" s="150">
        <f>D19/$D$44*$D$48+E19/$E$44*$E$48+F19/$F$44*$F$48+G19/$G$44*$G$48+H19/$H$44*$H$48</f>
        <v>0</v>
      </c>
      <c r="L19" s="158"/>
      <c r="M19" s="17"/>
      <c r="N19" s="28"/>
    </row>
    <row r="20" spans="2:18" ht="12.65" customHeight="1" x14ac:dyDescent="0.35">
      <c r="B20" s="157" t="s">
        <v>20</v>
      </c>
      <c r="C20" s="154" t="s">
        <v>105</v>
      </c>
      <c r="D20" s="6"/>
      <c r="E20" s="8"/>
      <c r="F20" s="7"/>
      <c r="G20" s="7"/>
      <c r="H20" s="7"/>
      <c r="I20" s="57"/>
      <c r="J20" s="155">
        <f t="shared" si="6"/>
        <v>0</v>
      </c>
      <c r="K20" s="150">
        <f>D20/$E$44*$E$48+E20/$F$44*$F$48+F20/$G$44*$G$48+G20/$H$44*$H$48+H20/$I$44*$I$48</f>
        <v>0</v>
      </c>
      <c r="L20" s="158"/>
      <c r="M20" s="18"/>
    </row>
    <row r="21" spans="2:18" x14ac:dyDescent="0.35">
      <c r="B21" s="159" t="s">
        <v>21</v>
      </c>
      <c r="C21" s="160" t="s">
        <v>105</v>
      </c>
      <c r="D21" s="59">
        <f>D22+D23+D24+D25</f>
        <v>0</v>
      </c>
      <c r="E21" s="59">
        <f t="shared" ref="E21:H21" si="7">E22+E23+E24+E25</f>
        <v>0</v>
      </c>
      <c r="F21" s="59">
        <f t="shared" si="7"/>
        <v>0</v>
      </c>
      <c r="G21" s="59">
        <f t="shared" si="7"/>
        <v>0</v>
      </c>
      <c r="H21" s="59">
        <f t="shared" si="7"/>
        <v>0</v>
      </c>
      <c r="I21" s="153">
        <f>IF(SUM(D$4:H$4)=0,0,SUM(D21:H21)/SUM(D$4:H$4)*12)</f>
        <v>0</v>
      </c>
      <c r="J21" s="153">
        <f>SUM(D21:H21)</f>
        <v>0</v>
      </c>
      <c r="K21" s="153">
        <f>K22+K23+K24+K25</f>
        <v>0</v>
      </c>
      <c r="L21" s="29"/>
      <c r="M21" s="18"/>
      <c r="N21" s="28"/>
    </row>
    <row r="22" spans="2:18" x14ac:dyDescent="0.35">
      <c r="B22" s="148" t="s">
        <v>130</v>
      </c>
      <c r="C22" s="154" t="s">
        <v>105</v>
      </c>
      <c r="D22" s="6"/>
      <c r="E22" s="7"/>
      <c r="F22" s="7"/>
      <c r="G22" s="7"/>
      <c r="H22" s="7"/>
      <c r="I22" s="57"/>
      <c r="J22" s="134">
        <f>SUM(D22:H22)</f>
        <v>0</v>
      </c>
      <c r="K22" s="150">
        <f>J22</f>
        <v>0</v>
      </c>
      <c r="L22" s="12"/>
      <c r="M22" s="18"/>
    </row>
    <row r="23" spans="2:18" x14ac:dyDescent="0.35">
      <c r="B23" s="157" t="s">
        <v>19</v>
      </c>
      <c r="C23" s="154" t="s">
        <v>105</v>
      </c>
      <c r="D23" s="6"/>
      <c r="E23" s="6"/>
      <c r="F23" s="6"/>
      <c r="G23" s="6"/>
      <c r="H23" s="6"/>
      <c r="I23" s="58"/>
      <c r="J23" s="134">
        <f t="shared" ref="J23" si="8">SUM(D23:H23)</f>
        <v>0</v>
      </c>
      <c r="K23" s="150">
        <f>D23/$D$44*$D$48+E23/$E$44*$E$48+F23/$F$44*$F$48+G23/$G$44*$G$48+H23/$H$44*$H$48</f>
        <v>0</v>
      </c>
      <c r="L23" s="158"/>
      <c r="M23" s="17"/>
      <c r="N23" s="28"/>
    </row>
    <row r="24" spans="2:18" x14ac:dyDescent="0.35">
      <c r="B24" s="157" t="s">
        <v>20</v>
      </c>
      <c r="C24" s="154" t="s">
        <v>105</v>
      </c>
      <c r="D24" s="6"/>
      <c r="E24" s="6"/>
      <c r="F24" s="6"/>
      <c r="G24" s="6"/>
      <c r="H24" s="6"/>
      <c r="I24" s="58"/>
      <c r="J24" s="134">
        <f>SUM(D24:H24)</f>
        <v>0</v>
      </c>
      <c r="K24" s="150">
        <f>D24/E44*E48+E24/F44*F48+F24/G44*G48+G24/H44*H48+H24/I44*I48</f>
        <v>0</v>
      </c>
      <c r="L24" s="158"/>
      <c r="M24" s="20"/>
      <c r="N24" s="28"/>
    </row>
    <row r="25" spans="2:18" x14ac:dyDescent="0.35">
      <c r="B25" s="157" t="s">
        <v>165</v>
      </c>
      <c r="C25" s="154" t="s">
        <v>105</v>
      </c>
      <c r="D25" s="6"/>
      <c r="E25" s="6"/>
      <c r="F25" s="6"/>
      <c r="G25" s="6"/>
      <c r="H25" s="6"/>
      <c r="I25" s="58"/>
      <c r="J25" s="134">
        <f>SUM(D25:H25)</f>
        <v>0</v>
      </c>
      <c r="K25" s="150">
        <f>D25/E51*E55+E25/F51*F55+F25/G51*G55+G25/H51*H55+H25/I51*I55</f>
        <v>0</v>
      </c>
      <c r="L25" s="158"/>
      <c r="M25" s="22"/>
    </row>
    <row r="26" spans="2:18" ht="126" customHeight="1" x14ac:dyDescent="0.35">
      <c r="B26" s="159" t="s">
        <v>22</v>
      </c>
      <c r="C26" s="145" t="s">
        <v>105</v>
      </c>
      <c r="D26" s="56">
        <f>D27*D28/1000</f>
        <v>0</v>
      </c>
      <c r="E26" s="56">
        <f t="shared" ref="E26:H26" si="9">E27*E28/1000</f>
        <v>0</v>
      </c>
      <c r="F26" s="56">
        <f t="shared" si="9"/>
        <v>0</v>
      </c>
      <c r="G26" s="56">
        <f t="shared" si="9"/>
        <v>0</v>
      </c>
      <c r="H26" s="56">
        <f t="shared" si="9"/>
        <v>0</v>
      </c>
      <c r="I26" s="51">
        <f>IF(SUM(D$4:H$4)=0,0,SUM(D26:H26)/SUM(D$4:H$4)*12)</f>
        <v>0</v>
      </c>
      <c r="J26" s="161">
        <f>SUM(D26:H26)</f>
        <v>0</v>
      </c>
      <c r="K26" s="153">
        <f>'6_mēn_1_TP'!J3+'6_mēn_2_TP'!I3+'6_mēn_3_TP'!H3+'6_mēn_4_TP'!G3+'6_mēn_5_TP(PTP)'!F3</f>
        <v>0</v>
      </c>
      <c r="L26" s="29"/>
      <c r="M26" s="18"/>
    </row>
    <row r="27" spans="2:18" x14ac:dyDescent="0.35">
      <c r="B27" s="54" t="s">
        <v>23</v>
      </c>
      <c r="C27" s="55" t="s">
        <v>24</v>
      </c>
      <c r="D27" s="14"/>
      <c r="E27" s="14"/>
      <c r="F27" s="14"/>
      <c r="G27" s="14"/>
      <c r="H27" s="14"/>
      <c r="I27" s="53"/>
      <c r="J27" s="1"/>
      <c r="K27" s="1"/>
      <c r="L27" s="1"/>
      <c r="M27" s="17"/>
      <c r="N27" s="162"/>
      <c r="O27" s="163"/>
      <c r="P27" s="163"/>
      <c r="Q27" s="163"/>
      <c r="R27" s="163"/>
    </row>
    <row r="28" spans="2:18" x14ac:dyDescent="0.35">
      <c r="B28" s="54" t="s">
        <v>25</v>
      </c>
      <c r="C28" s="55" t="s">
        <v>26</v>
      </c>
      <c r="D28" s="9"/>
      <c r="E28" s="9"/>
      <c r="F28" s="9"/>
      <c r="G28" s="9"/>
      <c r="H28" s="9"/>
      <c r="I28" s="53"/>
      <c r="J28" s="1"/>
      <c r="K28" s="1"/>
      <c r="L28" s="1"/>
      <c r="M28" s="17"/>
    </row>
    <row r="29" spans="2:18" ht="15.5" x14ac:dyDescent="0.35">
      <c r="B29" s="144" t="s">
        <v>27</v>
      </c>
      <c r="C29" s="145" t="s">
        <v>105</v>
      </c>
      <c r="D29" s="9"/>
      <c r="E29" s="9"/>
      <c r="F29" s="9"/>
      <c r="G29" s="9"/>
      <c r="H29" s="9"/>
      <c r="I29" s="51">
        <f>IF(SUM(D$4:H$4)=0,0,SUM(D29:H29)/SUM(D$4:H$4)*12)</f>
        <v>0</v>
      </c>
      <c r="J29" s="9"/>
      <c r="K29" s="9"/>
      <c r="L29" s="29"/>
      <c r="M29" s="17"/>
      <c r="N29" s="28"/>
    </row>
    <row r="30" spans="2:18" ht="15.5" x14ac:dyDescent="0.35">
      <c r="B30" s="164" t="s">
        <v>28</v>
      </c>
      <c r="C30" s="52" t="s">
        <v>105</v>
      </c>
      <c r="D30" s="21"/>
      <c r="E30" s="21"/>
      <c r="F30" s="21"/>
      <c r="G30" s="21"/>
      <c r="H30" s="21"/>
      <c r="I30" s="51">
        <f>IF(SUM(D$4:H$4)=0,0,SUM(D30:H30)/SUM(D$4:H$4)*12)</f>
        <v>0</v>
      </c>
      <c r="J30" s="165">
        <f>SUM(D30:H30)</f>
        <v>0</v>
      </c>
      <c r="K30" s="9"/>
      <c r="L30" s="166"/>
      <c r="M30" s="17"/>
    </row>
    <row r="31" spans="2:18" ht="31" x14ac:dyDescent="0.35">
      <c r="B31" s="164" t="s">
        <v>29</v>
      </c>
      <c r="C31" s="52" t="s">
        <v>105</v>
      </c>
      <c r="D31" s="21"/>
      <c r="E31" s="21"/>
      <c r="F31" s="21"/>
      <c r="G31" s="21"/>
      <c r="H31" s="21"/>
      <c r="I31" s="50">
        <f>IF(SUM(D$4:H$4)=0,0,SUM(D31:H31)/SUM(D$4:H$4)*12)</f>
        <v>0</v>
      </c>
      <c r="J31" s="165">
        <f>SUM(D31:H31)</f>
        <v>0</v>
      </c>
      <c r="K31" s="9"/>
      <c r="L31" s="166"/>
      <c r="M31" s="17"/>
    </row>
    <row r="32" spans="2:18" ht="93" x14ac:dyDescent="0.35">
      <c r="B32" s="164" t="s">
        <v>106</v>
      </c>
      <c r="C32" s="52" t="s">
        <v>105</v>
      </c>
      <c r="D32" s="21"/>
      <c r="E32" s="21"/>
      <c r="F32" s="21"/>
      <c r="G32" s="21"/>
      <c r="H32" s="21"/>
      <c r="I32" s="50">
        <f>IF(SUM(D$4:H$4)=0,0,SUM(D32:H32)/SUM(D$4:H$4)*12)</f>
        <v>0</v>
      </c>
      <c r="J32" s="9"/>
      <c r="K32" s="9"/>
      <c r="L32" s="166"/>
      <c r="M32" s="17"/>
    </row>
    <row r="33" spans="2:103" ht="15.5" x14ac:dyDescent="0.35">
      <c r="B33" s="167" t="s">
        <v>30</v>
      </c>
      <c r="C33" s="167"/>
      <c r="D33" s="48">
        <f>D5+D10+D12-D30+D31-D32</f>
        <v>0</v>
      </c>
      <c r="E33" s="48">
        <f>E5+E10+E12-E30+E31-E32</f>
        <v>0</v>
      </c>
      <c r="F33" s="48">
        <f>F5+F10+F12-F30+F31-F32</f>
        <v>0</v>
      </c>
      <c r="G33" s="48">
        <f>G5+G10+G12-G30+G31-G32</f>
        <v>0</v>
      </c>
      <c r="H33" s="48">
        <f>H5+H10+H12-H30+H31-H32</f>
        <v>0</v>
      </c>
      <c r="I33" s="49">
        <f>IF(SUM(D$4:H$4)=0,0,SUM(D33:H33)/SUM(D$4:H$4)*12)</f>
        <v>0</v>
      </c>
      <c r="J33" s="48">
        <f>J5+J10+J12-J30+J31-J32</f>
        <v>0</v>
      </c>
      <c r="K33" s="48">
        <f>K5+K10+K12+K30+K31-K32</f>
        <v>0</v>
      </c>
      <c r="L33" s="48">
        <f>L5+L10+L12</f>
        <v>0</v>
      </c>
      <c r="M33" s="17"/>
    </row>
    <row r="34" spans="2:103" ht="15.5" x14ac:dyDescent="0.35">
      <c r="B34" s="168"/>
      <c r="C34" s="168"/>
      <c r="D34" s="45"/>
      <c r="E34" s="45"/>
      <c r="F34" s="45"/>
      <c r="G34" s="45"/>
      <c r="H34" s="45"/>
      <c r="I34" s="45"/>
      <c r="J34" s="45"/>
      <c r="K34" s="45"/>
      <c r="L34" s="45"/>
      <c r="M34" s="169"/>
    </row>
    <row r="35" spans="2:103" ht="15.5" x14ac:dyDescent="0.35">
      <c r="B35" s="168"/>
      <c r="C35" s="168"/>
      <c r="D35" s="45"/>
      <c r="E35" s="45"/>
      <c r="F35" s="45"/>
      <c r="G35" s="45"/>
      <c r="H35" s="45"/>
      <c r="I35" s="170"/>
      <c r="J35" s="45"/>
      <c r="K35" s="45"/>
      <c r="L35" s="45"/>
      <c r="M35" s="169"/>
    </row>
    <row r="36" spans="2:103" ht="15.5" x14ac:dyDescent="0.35">
      <c r="B36" s="171"/>
      <c r="C36" s="171"/>
      <c r="D36" s="125" t="str">
        <f>D3</f>
        <v>1_TP</v>
      </c>
      <c r="E36" s="125" t="str">
        <f>E3</f>
        <v>2_TP</v>
      </c>
      <c r="F36" s="125" t="str">
        <f>F3</f>
        <v>3_TP</v>
      </c>
      <c r="G36" s="125" t="str">
        <f>G3</f>
        <v>4_TP</v>
      </c>
      <c r="H36" s="125" t="str">
        <f>H3</f>
        <v>5_TP</v>
      </c>
      <c r="M36" s="169"/>
    </row>
    <row r="37" spans="2:103" x14ac:dyDescent="0.35">
      <c r="B37" s="172" t="s">
        <v>31</v>
      </c>
      <c r="C37" s="173" t="s">
        <v>105</v>
      </c>
      <c r="D37" s="46">
        <f>D38+D39</f>
        <v>0</v>
      </c>
      <c r="E37" s="46">
        <f>E38+E39</f>
        <v>0</v>
      </c>
      <c r="F37" s="46">
        <f>F38+F39</f>
        <v>0</v>
      </c>
      <c r="G37" s="46">
        <f>G38+G39</f>
        <v>0</v>
      </c>
      <c r="H37" s="46">
        <f>H38+H39</f>
        <v>0</v>
      </c>
      <c r="I37" s="47"/>
      <c r="M37" s="169"/>
    </row>
    <row r="38" spans="2:103" x14ac:dyDescent="0.35">
      <c r="B38" s="174" t="s">
        <v>131</v>
      </c>
      <c r="C38" s="154" t="s">
        <v>105</v>
      </c>
      <c r="D38" s="30"/>
      <c r="E38" s="30"/>
      <c r="F38" s="30"/>
      <c r="G38" s="30"/>
      <c r="H38" s="30"/>
      <c r="I38" s="43"/>
      <c r="M38" s="169"/>
    </row>
    <row r="39" spans="2:103" x14ac:dyDescent="0.35">
      <c r="B39" s="174" t="s">
        <v>132</v>
      </c>
      <c r="C39" s="154" t="s">
        <v>105</v>
      </c>
      <c r="D39" s="30"/>
      <c r="E39" s="30"/>
      <c r="F39" s="30"/>
      <c r="G39" s="30"/>
      <c r="H39" s="30"/>
      <c r="I39" s="43"/>
      <c r="M39" s="169"/>
    </row>
    <row r="40" spans="2:103" x14ac:dyDescent="0.35">
      <c r="B40" s="175" t="s">
        <v>33</v>
      </c>
      <c r="C40" s="154" t="s">
        <v>105</v>
      </c>
      <c r="D40" s="30"/>
      <c r="E40" s="30"/>
      <c r="F40" s="30"/>
      <c r="G40" s="30"/>
      <c r="H40" s="44"/>
      <c r="I40" s="43"/>
    </row>
    <row r="41" spans="2:103" x14ac:dyDescent="0.35">
      <c r="B41" s="176"/>
      <c r="C41" s="177"/>
      <c r="D41" s="42"/>
      <c r="E41" s="42"/>
      <c r="F41" s="42"/>
      <c r="G41" s="42"/>
      <c r="H41" s="42"/>
      <c r="I41" s="43"/>
    </row>
    <row r="42" spans="2:103" ht="32.5" customHeight="1" x14ac:dyDescent="0.35">
      <c r="B42" s="178"/>
      <c r="C42" s="179"/>
      <c r="D42" s="180" t="s">
        <v>34</v>
      </c>
      <c r="E42" s="141" t="str">
        <f>D36</f>
        <v>1_TP</v>
      </c>
      <c r="F42" s="141" t="str">
        <f t="shared" ref="F42:I42" si="10">E36</f>
        <v>2_TP</v>
      </c>
      <c r="G42" s="141" t="str">
        <f t="shared" si="10"/>
        <v>3_TP</v>
      </c>
      <c r="H42" s="141" t="str">
        <f t="shared" si="10"/>
        <v>4_TP</v>
      </c>
      <c r="I42" s="141" t="str">
        <f t="shared" si="10"/>
        <v>5_TP</v>
      </c>
    </row>
    <row r="43" spans="2:103" ht="28.15" customHeight="1" x14ac:dyDescent="0.35">
      <c r="B43" s="181" t="s">
        <v>133</v>
      </c>
      <c r="C43" s="182" t="s">
        <v>14</v>
      </c>
      <c r="D43" s="183"/>
      <c r="E43" s="31"/>
      <c r="F43" s="31"/>
      <c r="G43" s="31"/>
      <c r="H43" s="31"/>
      <c r="I43" s="31"/>
    </row>
    <row r="44" spans="2:103" ht="15" x14ac:dyDescent="0.35">
      <c r="B44" s="181" t="s">
        <v>35</v>
      </c>
      <c r="C44" s="182"/>
      <c r="D44" s="184">
        <v>1</v>
      </c>
      <c r="E44" s="38">
        <f>D44*(1+E43)</f>
        <v>1</v>
      </c>
      <c r="F44" s="38">
        <f>E44*(1+F43)</f>
        <v>1</v>
      </c>
      <c r="G44" s="38">
        <f>F44*(1+G43)</f>
        <v>1</v>
      </c>
      <c r="H44" s="38">
        <f>G44*(1+H43)</f>
        <v>1</v>
      </c>
      <c r="I44" s="38">
        <f t="shared" ref="I44" si="11">H44*(1+I43)</f>
        <v>1</v>
      </c>
    </row>
    <row r="45" spans="2:103" s="163" customFormat="1" ht="14.5" customHeight="1" x14ac:dyDescent="0.35">
      <c r="B45" s="185" t="s">
        <v>36</v>
      </c>
      <c r="C45" s="186" t="s">
        <v>14</v>
      </c>
      <c r="D45" s="187"/>
      <c r="E45" s="31"/>
      <c r="F45" s="31"/>
      <c r="G45" s="31"/>
      <c r="H45" s="31"/>
      <c r="I45" s="31"/>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row>
    <row r="46" spans="2:103" s="163" customFormat="1" ht="15" x14ac:dyDescent="0.35">
      <c r="B46" s="188" t="s">
        <v>37</v>
      </c>
      <c r="C46" s="186"/>
      <c r="D46" s="41">
        <v>1</v>
      </c>
      <c r="E46" s="38">
        <f>D46*(1+E45)</f>
        <v>1</v>
      </c>
      <c r="F46" s="38">
        <f>E46*(1+F45)</f>
        <v>1</v>
      </c>
      <c r="G46" s="38">
        <f t="shared" ref="G46:I46" si="12">F46*(1+G45)</f>
        <v>1</v>
      </c>
      <c r="H46" s="38">
        <f t="shared" si="12"/>
        <v>1</v>
      </c>
      <c r="I46" s="38">
        <f t="shared" si="12"/>
        <v>1</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row>
    <row r="47" spans="2:103" x14ac:dyDescent="0.35">
      <c r="B47" s="131" t="s">
        <v>38</v>
      </c>
      <c r="C47" s="182" t="s">
        <v>14</v>
      </c>
      <c r="D47" s="13"/>
      <c r="E47" s="31"/>
      <c r="F47" s="31"/>
      <c r="G47" s="31"/>
      <c r="H47" s="31"/>
      <c r="I47" s="189">
        <f>I45</f>
        <v>0</v>
      </c>
    </row>
    <row r="48" spans="2:103" x14ac:dyDescent="0.35">
      <c r="B48" s="181" t="s">
        <v>39</v>
      </c>
      <c r="C48" s="182"/>
      <c r="D48" s="184">
        <v>1</v>
      </c>
      <c r="E48" s="38">
        <f>D48*(1+E47)</f>
        <v>1</v>
      </c>
      <c r="F48" s="38">
        <f>E48*(1+F47)</f>
        <v>1</v>
      </c>
      <c r="G48" s="38">
        <f t="shared" ref="G48" si="13">F48*(1+G47)</f>
        <v>1</v>
      </c>
      <c r="H48" s="38">
        <f t="shared" ref="H48" si="14">G48*(1+H47)</f>
        <v>1</v>
      </c>
      <c r="I48" s="38">
        <f t="shared" ref="I48" si="15">H48*(1+I47)</f>
        <v>1</v>
      </c>
    </row>
    <row r="49" spans="2:66" x14ac:dyDescent="0.35">
      <c r="B49" s="181"/>
      <c r="C49" s="182"/>
      <c r="D49" s="190"/>
      <c r="E49" s="141"/>
      <c r="F49" s="141"/>
      <c r="G49" s="141"/>
      <c r="H49" s="141"/>
      <c r="I49" s="141"/>
    </row>
    <row r="50" spans="2:66" ht="26.25" customHeight="1" x14ac:dyDescent="0.35">
      <c r="B50" s="191" t="s">
        <v>40</v>
      </c>
      <c r="C50" s="192" t="s">
        <v>14</v>
      </c>
      <c r="D50" s="193"/>
      <c r="E50" s="31"/>
      <c r="F50" s="31"/>
      <c r="G50" s="31"/>
      <c r="H50" s="31"/>
      <c r="I50" s="31"/>
    </row>
    <row r="51" spans="2:66" ht="15" customHeight="1" x14ac:dyDescent="0.35">
      <c r="B51" s="181" t="s">
        <v>134</v>
      </c>
      <c r="C51" s="182"/>
      <c r="D51" s="194">
        <v>1</v>
      </c>
      <c r="E51" s="38">
        <f>D51*(1+E50)</f>
        <v>1</v>
      </c>
      <c r="F51" s="38">
        <f>E51*(1+F50)</f>
        <v>1</v>
      </c>
      <c r="G51" s="38">
        <f t="shared" ref="G51" si="16">F51*(1+G50)</f>
        <v>1</v>
      </c>
      <c r="H51" s="38">
        <f t="shared" ref="H51" si="17">G51*(1+H50)</f>
        <v>1</v>
      </c>
      <c r="I51" s="38">
        <f t="shared" ref="I51" si="18">H51*(1+I50)</f>
        <v>1</v>
      </c>
    </row>
    <row r="52" spans="2:66" s="163" customFormat="1" ht="13.15" customHeight="1" x14ac:dyDescent="0.35">
      <c r="B52" s="195" t="s">
        <v>41</v>
      </c>
      <c r="C52" s="196" t="s">
        <v>14</v>
      </c>
      <c r="D52" s="193"/>
      <c r="E52" s="31"/>
      <c r="F52" s="31"/>
      <c r="G52" s="31"/>
      <c r="H52" s="31"/>
      <c r="I52" s="31"/>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row>
    <row r="53" spans="2:66" s="163" customFormat="1" ht="15" x14ac:dyDescent="0.35">
      <c r="B53" s="188" t="s">
        <v>42</v>
      </c>
      <c r="C53" s="186"/>
      <c r="D53" s="194">
        <v>1</v>
      </c>
      <c r="E53" s="38">
        <f>D53*(1+E52)</f>
        <v>1</v>
      </c>
      <c r="F53" s="38">
        <f>E53*(1+F52)</f>
        <v>1</v>
      </c>
      <c r="G53" s="38">
        <f t="shared" ref="G53" si="19">F53*(1+G52)</f>
        <v>1</v>
      </c>
      <c r="H53" s="38">
        <f t="shared" ref="H53" si="20">G53*(1+H52)</f>
        <v>1</v>
      </c>
      <c r="I53" s="38">
        <f t="shared" ref="I53" si="21">H53*(1+I52)</f>
        <v>1</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row>
    <row r="54" spans="2:66" ht="13.9" customHeight="1" x14ac:dyDescent="0.35">
      <c r="B54" s="191" t="s">
        <v>43</v>
      </c>
      <c r="C54" s="141" t="s">
        <v>14</v>
      </c>
      <c r="D54" s="193"/>
      <c r="E54" s="31"/>
      <c r="F54" s="31"/>
      <c r="G54" s="31"/>
      <c r="H54" s="31"/>
      <c r="I54" s="32">
        <f>I52</f>
        <v>0</v>
      </c>
    </row>
    <row r="55" spans="2:66" x14ac:dyDescent="0.35">
      <c r="B55" s="181" t="s">
        <v>44</v>
      </c>
      <c r="C55" s="182"/>
      <c r="D55" s="194">
        <v>1</v>
      </c>
      <c r="E55" s="38">
        <f>D55*(1+E54)</f>
        <v>1</v>
      </c>
      <c r="F55" s="38">
        <f>E55*(1+F54)</f>
        <v>1</v>
      </c>
      <c r="G55" s="38">
        <f t="shared" ref="G55" si="22">F55*(1+G54)</f>
        <v>1</v>
      </c>
      <c r="H55" s="38">
        <f t="shared" ref="H55" si="23">G55*(1+H54)</f>
        <v>1</v>
      </c>
      <c r="I55" s="38">
        <f t="shared" ref="I55" si="24">H55*(1+I54)</f>
        <v>1</v>
      </c>
    </row>
    <row r="56" spans="2:66" x14ac:dyDescent="0.35">
      <c r="C56" s="197"/>
      <c r="D56" s="197"/>
      <c r="E56" s="40"/>
      <c r="F56" s="40"/>
      <c r="G56" s="40"/>
      <c r="H56" s="40"/>
      <c r="I56" s="40"/>
      <c r="J56" s="39"/>
    </row>
    <row r="57" spans="2:66" x14ac:dyDescent="0.35">
      <c r="B57" s="198"/>
      <c r="C57" s="197"/>
      <c r="D57" s="197"/>
      <c r="E57" s="40"/>
      <c r="F57" s="40"/>
      <c r="G57" s="40"/>
      <c r="H57" s="40"/>
      <c r="I57" s="40"/>
      <c r="J57" s="39"/>
    </row>
    <row r="58" spans="2:66" x14ac:dyDescent="0.35">
      <c r="B58" s="199" t="s">
        <v>45</v>
      </c>
      <c r="C58" s="199"/>
      <c r="D58" s="200" t="str">
        <f>D3</f>
        <v>1_TP</v>
      </c>
      <c r="E58" s="200" t="str">
        <f>E3</f>
        <v>2_TP</v>
      </c>
      <c r="F58" s="200" t="str">
        <f>F3</f>
        <v>3_TP</v>
      </c>
      <c r="G58" s="200" t="str">
        <f>G3</f>
        <v>4_TP</v>
      </c>
      <c r="H58" s="200" t="str">
        <f>H3</f>
        <v>5_TP</v>
      </c>
      <c r="I58" s="1"/>
    </row>
    <row r="59" spans="2:66" x14ac:dyDescent="0.35">
      <c r="B59" s="1" t="s">
        <v>46</v>
      </c>
      <c r="C59" s="1" t="str">
        <f>C38</f>
        <v>tūkst. EUR</v>
      </c>
      <c r="D59" s="15"/>
      <c r="E59" s="15"/>
      <c r="F59" s="15"/>
      <c r="G59" s="15"/>
      <c r="H59" s="15"/>
      <c r="I59" s="201">
        <f>SUM(D59:H59)</f>
        <v>0</v>
      </c>
    </row>
    <row r="60" spans="2:66" x14ac:dyDescent="0.35">
      <c r="B60" s="1" t="s">
        <v>47</v>
      </c>
      <c r="C60" s="1" t="str">
        <f>C39</f>
        <v>tūkst. EUR</v>
      </c>
      <c r="D60" s="15"/>
      <c r="E60" s="15"/>
      <c r="F60" s="15"/>
      <c r="G60" s="15"/>
      <c r="H60" s="15"/>
      <c r="I60" s="201">
        <f>SUM(D60:H60)</f>
        <v>0</v>
      </c>
      <c r="J60" s="28"/>
    </row>
    <row r="61" spans="2:66" x14ac:dyDescent="0.35">
      <c r="B61" s="1" t="s">
        <v>48</v>
      </c>
      <c r="C61" s="1" t="s">
        <v>32</v>
      </c>
      <c r="D61" s="15"/>
      <c r="E61" s="15"/>
      <c r="F61" s="15"/>
      <c r="G61" s="15"/>
      <c r="H61" s="15"/>
      <c r="I61" s="134"/>
    </row>
    <row r="62" spans="2:66" x14ac:dyDescent="0.35">
      <c r="B62" s="198" t="s">
        <v>168</v>
      </c>
    </row>
  </sheetData>
  <sheetProtection algorithmName="SHA-512" hashValue="tPQNApkHWZxhSNYnni6TVv/kCDokLAWB8uOYGnyFEnHUYkzeUAyF+axQ9iTHoI1TUS5K+ScC2nu7Oxjqth0FDQ==" saltValue="TjS54ylEdjMdprxNlvwybg==" spinCount="100000" sheet="1" objects="1" scenarios="1"/>
  <conditionalFormatting sqref="C26 B27:C28 C29 B30:C32">
    <cfRule type="cellIs" dxfId="0" priority="2" stopIfTrue="1" operator="equal">
      <formula>0</formula>
    </cfRule>
  </conditionalFormatting>
  <dataValidations count="8">
    <dataValidation allowBlank="1" showInputMessage="1" showErrorMessage="1" prompt="aizpilda pie noslēguma regulatīvā rēķina, iesniedzot jaunu tarifu projektu" sqref="L10 L13 L17 L21 L26 L29" xr:uid="{6415BF32-F44A-4085-9D2B-4D37E0A24787}"/>
    <dataValidation allowBlank="1" showInputMessage="1" showErrorMessage="1" prompt="aizpilda, iesniedzot regulatīvo rēķinu par 5. tarifu periodu" sqref="H38:H39 I45 H47 I52 H54" xr:uid="{D257324F-2B0B-45AB-9BA9-537553DF4253}"/>
    <dataValidation allowBlank="1" showInputMessage="1" showErrorMessage="1" prompt="aizpilda, iesniedzot regulatīvo rēķinu par 4. tarifu periodu" sqref="G38:G40 H45 G47 H52 G54" xr:uid="{E3086187-732B-48F3-9315-91EB3D23B8EE}"/>
    <dataValidation allowBlank="1" showInputMessage="1" showErrorMessage="1" prompt="aizpilda, iesniedzot regulatīvo rēķinu par 3. tarifu periodu" sqref="F38:F40 G45 F47 G52 F54" xr:uid="{E2725112-AA12-427A-AC7D-E0D9C43B935B}"/>
    <dataValidation allowBlank="1" showInputMessage="1" showErrorMessage="1" prompt="aizpilda, iesniedzot regulatīvo rēķinu par 2. tarifu periodu" sqref="E38:E40 F45 E47 F52 E54" xr:uid="{D71936F8-2E69-48E3-B9C2-6885F045E6A2}"/>
    <dataValidation allowBlank="1" showInputMessage="1" showErrorMessage="1" prompt="aizpilda, iesniedzot regulatīvo rēķinu par 1. tarifu periodu" sqref="D38:D40 E45 E52" xr:uid="{FD212FA2-D2DB-48B6-9246-0F4A96FAB5F2}"/>
    <dataValidation allowBlank="1" showInputMessage="1" showErrorMessage="1" prompt="aizpilda ar tarifu aprēķinā izmantoto inflācijas rādītāju" sqref="E43:I43" xr:uid="{656FA80E-B6D0-4A09-A0C5-F5BBE7FEDF5E}"/>
    <dataValidation allowBlank="1" showInputMessage="1" showErrorMessage="1" prompt="aizpilda ar tarifu aprēķinā izmantoto bruto algas izmaiņu rādītāju" sqref="E50:I50" xr:uid="{1DB3DB65-388D-47EE-B14C-F84B75A20456}"/>
  </dataValidations>
  <pageMargins left="0.7" right="0.7" top="0.75" bottom="0.75" header="0.3" footer="0.3"/>
  <pageSetup paperSize="9" orientation="portrait" r:id="rId1"/>
  <ignoredErrors>
    <ignoredError sqref="I4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AFFC-9CEA-4195-AD72-367EA3DDC2E1}">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4"/>
  <sheetViews>
    <sheetView zoomScale="80" zoomScaleNormal="80" workbookViewId="0">
      <pane ySplit="1" topLeftCell="A10" activePane="bottomLeft" state="frozen"/>
      <selection pane="bottomLeft" activeCell="K22" sqref="K22"/>
    </sheetView>
  </sheetViews>
  <sheetFormatPr defaultColWidth="8.81640625" defaultRowHeight="14.5" x14ac:dyDescent="0.35"/>
  <cols>
    <col min="1" max="1" width="4" customWidth="1"/>
    <col min="2" max="2" width="83" style="84" bestFit="1" customWidth="1"/>
    <col min="3" max="9" width="21.81640625" customWidth="1"/>
    <col min="10" max="10" width="16.453125" customWidth="1"/>
    <col min="11" max="11" width="12.54296875" style="91" customWidth="1"/>
    <col min="12" max="12" width="44.81640625" customWidth="1"/>
  </cols>
  <sheetData>
    <row r="1" spans="2:14" ht="43.5" x14ac:dyDescent="0.35">
      <c r="B1" s="202"/>
      <c r="C1" s="203" t="s">
        <v>163</v>
      </c>
      <c r="D1" s="203" t="s">
        <v>169</v>
      </c>
      <c r="E1" s="203" t="s">
        <v>170</v>
      </c>
      <c r="F1" s="203" t="s">
        <v>164</v>
      </c>
      <c r="G1" s="203" t="s">
        <v>49</v>
      </c>
      <c r="H1" s="203" t="s">
        <v>50</v>
      </c>
      <c r="I1" s="203" t="s">
        <v>51</v>
      </c>
      <c r="J1" s="204" t="s">
        <v>107</v>
      </c>
      <c r="K1" s="205" t="s">
        <v>52</v>
      </c>
      <c r="L1" s="206" t="s">
        <v>10</v>
      </c>
    </row>
    <row r="2" spans="2:14" x14ac:dyDescent="0.35">
      <c r="B2" s="207" t="s">
        <v>138</v>
      </c>
      <c r="C2" s="208">
        <f>IF(SUM('TP dati'!D4:H4)=0,0,'TP dati'!J33/SUM('TP dati'!D4:H4)*'TP dati'!D4)</f>
        <v>0</v>
      </c>
      <c r="D2" s="208">
        <f>'TP dati'!D38</f>
        <v>0</v>
      </c>
      <c r="E2" s="208">
        <f>'TP dati'!D39</f>
        <v>0</v>
      </c>
      <c r="F2" s="209" t="s">
        <v>53</v>
      </c>
      <c r="G2" s="209" t="s">
        <v>53</v>
      </c>
      <c r="H2" s="209" t="s">
        <v>53</v>
      </c>
      <c r="I2" s="209" t="s">
        <v>53</v>
      </c>
      <c r="J2" s="210">
        <f>D2+E2</f>
        <v>0</v>
      </c>
      <c r="K2" s="211">
        <f>J2-C2</f>
        <v>0</v>
      </c>
      <c r="L2" s="92"/>
      <c r="M2" s="74"/>
    </row>
    <row r="3" spans="2:14" ht="29" x14ac:dyDescent="0.35">
      <c r="B3" s="207" t="s">
        <v>139</v>
      </c>
      <c r="C3" s="208">
        <f>C4*C5/1000</f>
        <v>0</v>
      </c>
      <c r="D3" s="208">
        <f>D4*D5/1000</f>
        <v>0</v>
      </c>
      <c r="E3" s="208">
        <f>IF(D4+E4&lt;=C4,E4*E5,((C4-D4)*E5))/1000</f>
        <v>0</v>
      </c>
      <c r="F3" s="209" t="s">
        <v>53</v>
      </c>
      <c r="G3" s="209" t="s">
        <v>53</v>
      </c>
      <c r="H3" s="209" t="s">
        <v>53</v>
      </c>
      <c r="I3" s="209" t="s">
        <v>53</v>
      </c>
      <c r="J3" s="210">
        <f>D3+E3</f>
        <v>0</v>
      </c>
      <c r="K3" s="211">
        <f>C3-J3</f>
        <v>0</v>
      </c>
      <c r="L3" s="92"/>
    </row>
    <row r="4" spans="2:14" x14ac:dyDescent="0.35">
      <c r="B4" s="212" t="s">
        <v>150</v>
      </c>
      <c r="C4" s="208">
        <f>'TP dati'!D28</f>
        <v>0</v>
      </c>
      <c r="D4" s="93"/>
      <c r="E4" s="93"/>
      <c r="F4" s="209" t="s">
        <v>53</v>
      </c>
      <c r="G4" s="209" t="s">
        <v>53</v>
      </c>
      <c r="H4" s="209" t="s">
        <v>53</v>
      </c>
      <c r="I4" s="209" t="s">
        <v>53</v>
      </c>
      <c r="J4" s="213" t="s">
        <v>53</v>
      </c>
      <c r="K4" s="211" t="s">
        <v>53</v>
      </c>
      <c r="L4" s="92"/>
    </row>
    <row r="5" spans="2:14" x14ac:dyDescent="0.35">
      <c r="B5" s="212" t="s">
        <v>54</v>
      </c>
      <c r="C5" s="208">
        <f>'TP dati'!D27</f>
        <v>0</v>
      </c>
      <c r="D5" s="93"/>
      <c r="E5" s="93"/>
      <c r="F5" s="209"/>
      <c r="G5" s="209"/>
      <c r="H5" s="209"/>
      <c r="I5" s="209"/>
      <c r="J5" s="213"/>
      <c r="K5" s="211"/>
      <c r="L5" s="92"/>
    </row>
    <row r="6" spans="2:14" ht="29" x14ac:dyDescent="0.35">
      <c r="B6" s="207" t="s">
        <v>140</v>
      </c>
      <c r="C6" s="208">
        <f>C7</f>
        <v>0</v>
      </c>
      <c r="D6" s="266" t="s">
        <v>53</v>
      </c>
      <c r="E6" s="267"/>
      <c r="F6" s="209" t="s">
        <v>53</v>
      </c>
      <c r="G6" s="209" t="s">
        <v>53</v>
      </c>
      <c r="H6" s="209" t="s">
        <v>53</v>
      </c>
      <c r="I6" s="209" t="s">
        <v>53</v>
      </c>
      <c r="J6" s="213" t="s">
        <v>53</v>
      </c>
      <c r="K6" s="211">
        <f>D7*('TP dati'!E44-'TP dati'!E46)/'TP dati'!E44+D13*('TP dati'!D44-'TP dati'!D46)/'TP dati'!D44</f>
        <v>0</v>
      </c>
      <c r="L6" s="92"/>
    </row>
    <row r="7" spans="2:14" ht="29" x14ac:dyDescent="0.35">
      <c r="B7" s="212" t="s">
        <v>55</v>
      </c>
      <c r="C7" s="208">
        <f>C8+C9+C10</f>
        <v>0</v>
      </c>
      <c r="D7" s="208">
        <f>C7</f>
        <v>0</v>
      </c>
      <c r="E7" s="208"/>
      <c r="F7" s="209" t="s">
        <v>53</v>
      </c>
      <c r="G7" s="209" t="s">
        <v>53</v>
      </c>
      <c r="H7" s="209" t="s">
        <v>53</v>
      </c>
      <c r="I7" s="209" t="s">
        <v>53</v>
      </c>
      <c r="J7" s="213" t="s">
        <v>53</v>
      </c>
      <c r="K7" s="211" t="s">
        <v>53</v>
      </c>
      <c r="L7" s="92"/>
      <c r="N7" s="76"/>
    </row>
    <row r="8" spans="2:14" ht="43.5" x14ac:dyDescent="0.35">
      <c r="B8" s="212" t="s">
        <v>108</v>
      </c>
      <c r="C8" s="208">
        <f>'TP dati'!D20</f>
        <v>0</v>
      </c>
      <c r="D8" s="208">
        <f>C8</f>
        <v>0</v>
      </c>
      <c r="E8" s="208"/>
      <c r="F8" s="209"/>
      <c r="G8" s="209"/>
      <c r="H8" s="209"/>
      <c r="I8" s="209"/>
      <c r="J8" s="213"/>
      <c r="K8" s="211"/>
      <c r="L8" s="92"/>
      <c r="N8" s="76"/>
    </row>
    <row r="9" spans="2:14" ht="29" x14ac:dyDescent="0.35">
      <c r="B9" s="212" t="s">
        <v>110</v>
      </c>
      <c r="C9" s="208">
        <f>'TP dati'!D15</f>
        <v>0</v>
      </c>
      <c r="D9" s="208">
        <f>C9</f>
        <v>0</v>
      </c>
      <c r="E9" s="208"/>
      <c r="F9" s="209"/>
      <c r="G9" s="209"/>
      <c r="H9" s="209"/>
      <c r="I9" s="209"/>
      <c r="J9" s="213"/>
      <c r="K9" s="211"/>
      <c r="L9" s="92"/>
      <c r="N9" s="76"/>
    </row>
    <row r="10" spans="2:14" ht="29" x14ac:dyDescent="0.35">
      <c r="B10" s="212" t="s">
        <v>109</v>
      </c>
      <c r="C10" s="208">
        <f>'TP dati'!D24</f>
        <v>0</v>
      </c>
      <c r="D10" s="208">
        <f>C10</f>
        <v>0</v>
      </c>
      <c r="E10" s="208"/>
      <c r="F10" s="209"/>
      <c r="G10" s="209"/>
      <c r="H10" s="209"/>
      <c r="I10" s="209"/>
      <c r="J10" s="213"/>
      <c r="K10" s="211"/>
      <c r="L10" s="94"/>
      <c r="N10" s="76"/>
    </row>
    <row r="11" spans="2:14" ht="15.5" x14ac:dyDescent="0.35">
      <c r="B11" s="214" t="s">
        <v>56</v>
      </c>
      <c r="C11" s="95">
        <f>'TP dati'!E43</f>
        <v>0</v>
      </c>
      <c r="D11" s="270"/>
      <c r="E11" s="271"/>
      <c r="F11" s="209" t="s">
        <v>53</v>
      </c>
      <c r="G11" s="209" t="s">
        <v>53</v>
      </c>
      <c r="H11" s="209" t="s">
        <v>53</v>
      </c>
      <c r="I11" s="209" t="s">
        <v>53</v>
      </c>
      <c r="J11" s="213" t="s">
        <v>53</v>
      </c>
      <c r="K11" s="211" t="s">
        <v>53</v>
      </c>
      <c r="L11" s="96"/>
      <c r="N11" s="76"/>
    </row>
    <row r="12" spans="2:14" ht="15.5" x14ac:dyDescent="0.35">
      <c r="B12" s="214" t="s">
        <v>57</v>
      </c>
      <c r="C12" s="209" t="s">
        <v>53</v>
      </c>
      <c r="D12" s="270">
        <f>'TP dati'!E45</f>
        <v>0</v>
      </c>
      <c r="E12" s="271"/>
      <c r="F12" s="209" t="s">
        <v>53</v>
      </c>
      <c r="G12" s="209" t="s">
        <v>53</v>
      </c>
      <c r="H12" s="209" t="s">
        <v>53</v>
      </c>
      <c r="I12" s="209" t="s">
        <v>53</v>
      </c>
      <c r="J12" s="213" t="s">
        <v>53</v>
      </c>
      <c r="K12" s="211" t="s">
        <v>53</v>
      </c>
      <c r="L12" s="96"/>
    </row>
    <row r="13" spans="2:14" ht="29" x14ac:dyDescent="0.35">
      <c r="B13" s="212" t="s">
        <v>58</v>
      </c>
      <c r="C13" s="215">
        <f>C14+C15</f>
        <v>0</v>
      </c>
      <c r="D13" s="274">
        <f>C13</f>
        <v>0</v>
      </c>
      <c r="E13" s="275"/>
      <c r="F13" s="209" t="s">
        <v>53</v>
      </c>
      <c r="G13" s="209" t="s">
        <v>53</v>
      </c>
      <c r="H13" s="209" t="s">
        <v>53</v>
      </c>
      <c r="I13" s="209" t="s">
        <v>53</v>
      </c>
      <c r="J13" s="213" t="s">
        <v>53</v>
      </c>
      <c r="K13" s="211" t="s">
        <v>53</v>
      </c>
      <c r="L13" s="92"/>
      <c r="N13" s="76"/>
    </row>
    <row r="14" spans="2:14" ht="29" x14ac:dyDescent="0.35">
      <c r="B14" s="212" t="s">
        <v>59</v>
      </c>
      <c r="C14" s="215">
        <f>'TP dati'!D19</f>
        <v>0</v>
      </c>
      <c r="D14" s="274">
        <f>C14</f>
        <v>0</v>
      </c>
      <c r="E14" s="275"/>
      <c r="F14" s="209"/>
      <c r="G14" s="209"/>
      <c r="H14" s="209"/>
      <c r="I14" s="209"/>
      <c r="J14" s="213"/>
      <c r="K14" s="211"/>
      <c r="L14" s="92"/>
      <c r="N14" s="76"/>
    </row>
    <row r="15" spans="2:14" ht="29" x14ac:dyDescent="0.35">
      <c r="B15" s="212" t="s">
        <v>60</v>
      </c>
      <c r="C15" s="215">
        <f>'TP dati'!D23</f>
        <v>0</v>
      </c>
      <c r="D15" s="274">
        <f>C15</f>
        <v>0</v>
      </c>
      <c r="E15" s="275"/>
      <c r="F15" s="209"/>
      <c r="G15" s="209"/>
      <c r="H15" s="209"/>
      <c r="I15" s="209"/>
      <c r="J15" s="213"/>
      <c r="K15" s="211"/>
      <c r="L15" s="92"/>
      <c r="N15" s="76"/>
    </row>
    <row r="16" spans="2:14" x14ac:dyDescent="0.35">
      <c r="B16" s="214" t="s">
        <v>56</v>
      </c>
      <c r="C16" s="95">
        <f>'TP dati'!D47</f>
        <v>0</v>
      </c>
      <c r="D16" s="270"/>
      <c r="E16" s="271"/>
      <c r="F16" s="209" t="s">
        <v>53</v>
      </c>
      <c r="G16" s="209" t="s">
        <v>53</v>
      </c>
      <c r="H16" s="209" t="s">
        <v>53</v>
      </c>
      <c r="I16" s="209" t="s">
        <v>53</v>
      </c>
      <c r="J16" s="213" t="s">
        <v>53</v>
      </c>
      <c r="K16" s="211" t="s">
        <v>53</v>
      </c>
      <c r="L16" s="92"/>
      <c r="N16" s="76"/>
    </row>
    <row r="17" spans="2:13" x14ac:dyDescent="0.35">
      <c r="B17" s="214" t="s">
        <v>171</v>
      </c>
      <c r="C17" s="216"/>
      <c r="D17" s="270">
        <f>'TP dati'!E47</f>
        <v>0</v>
      </c>
      <c r="E17" s="271"/>
      <c r="F17" s="209" t="s">
        <v>53</v>
      </c>
      <c r="G17" s="209" t="s">
        <v>53</v>
      </c>
      <c r="H17" s="209" t="s">
        <v>53</v>
      </c>
      <c r="I17" s="209" t="s">
        <v>53</v>
      </c>
      <c r="J17" s="213" t="s">
        <v>53</v>
      </c>
      <c r="K17" s="211" t="s">
        <v>53</v>
      </c>
      <c r="L17" s="92"/>
    </row>
    <row r="18" spans="2:13" ht="33" customHeight="1" x14ac:dyDescent="0.35">
      <c r="B18" s="207" t="s">
        <v>141</v>
      </c>
      <c r="C18" s="208">
        <f>C19</f>
        <v>0</v>
      </c>
      <c r="D18" s="272" t="s">
        <v>53</v>
      </c>
      <c r="E18" s="273"/>
      <c r="F18" s="209" t="s">
        <v>53</v>
      </c>
      <c r="G18" s="209" t="s">
        <v>53</v>
      </c>
      <c r="H18" s="209" t="s">
        <v>53</v>
      </c>
      <c r="I18" s="209" t="s">
        <v>53</v>
      </c>
      <c r="J18" s="213" t="s">
        <v>53</v>
      </c>
      <c r="K18" s="217">
        <f>D19*('TP dati'!E51-'TP dati'!E53)/'TP dati'!E51</f>
        <v>0</v>
      </c>
      <c r="L18" s="92"/>
    </row>
    <row r="19" spans="2:13" ht="29" x14ac:dyDescent="0.35">
      <c r="B19" s="212" t="s">
        <v>149</v>
      </c>
      <c r="C19" s="208">
        <f>'TP dati'!D16+'TP dati'!D25</f>
        <v>0</v>
      </c>
      <c r="D19" s="268">
        <f>C19</f>
        <v>0</v>
      </c>
      <c r="E19" s="269"/>
      <c r="F19" s="209" t="s">
        <v>53</v>
      </c>
      <c r="G19" s="209" t="s">
        <v>53</v>
      </c>
      <c r="H19" s="209" t="s">
        <v>53</v>
      </c>
      <c r="I19" s="209" t="s">
        <v>53</v>
      </c>
      <c r="J19" s="213" t="s">
        <v>53</v>
      </c>
      <c r="K19" s="211" t="s">
        <v>53</v>
      </c>
      <c r="L19" s="92"/>
      <c r="M19" s="28"/>
    </row>
    <row r="20" spans="2:13" ht="13.5" customHeight="1" x14ac:dyDescent="0.35">
      <c r="B20" s="214" t="s">
        <v>61</v>
      </c>
      <c r="C20" s="95">
        <f>'TP dati'!E50</f>
        <v>0</v>
      </c>
      <c r="D20" s="270"/>
      <c r="E20" s="271"/>
      <c r="F20" s="209" t="s">
        <v>53</v>
      </c>
      <c r="G20" s="209" t="s">
        <v>53</v>
      </c>
      <c r="H20" s="209" t="s">
        <v>53</v>
      </c>
      <c r="I20" s="209" t="s">
        <v>53</v>
      </c>
      <c r="J20" s="213" t="s">
        <v>53</v>
      </c>
      <c r="K20" s="211" t="s">
        <v>53</v>
      </c>
      <c r="L20" s="92"/>
    </row>
    <row r="21" spans="2:13" ht="16.5" customHeight="1" x14ac:dyDescent="0.35">
      <c r="B21" s="214" t="s">
        <v>62</v>
      </c>
      <c r="C21" s="209" t="s">
        <v>53</v>
      </c>
      <c r="D21" s="270">
        <f>'TP dati'!E52</f>
        <v>0</v>
      </c>
      <c r="E21" s="271"/>
      <c r="F21" s="209" t="s">
        <v>53</v>
      </c>
      <c r="G21" s="209" t="s">
        <v>53</v>
      </c>
      <c r="H21" s="209" t="s">
        <v>53</v>
      </c>
      <c r="I21" s="209" t="s">
        <v>53</v>
      </c>
      <c r="J21" s="213" t="s">
        <v>53</v>
      </c>
      <c r="K21" s="211" t="s">
        <v>53</v>
      </c>
      <c r="L21" s="92"/>
    </row>
    <row r="22" spans="2:13" ht="29" x14ac:dyDescent="0.35">
      <c r="B22" s="207" t="s">
        <v>142</v>
      </c>
      <c r="C22" s="215">
        <f>'TP dati'!D32</f>
        <v>0</v>
      </c>
      <c r="D22" s="97"/>
      <c r="E22" s="97"/>
      <c r="F22" s="209" t="s">
        <v>53</v>
      </c>
      <c r="G22" s="209" t="s">
        <v>53</v>
      </c>
      <c r="H22" s="209" t="s">
        <v>53</v>
      </c>
      <c r="I22" s="209" t="s">
        <v>53</v>
      </c>
      <c r="J22" s="210">
        <f>D22+E22</f>
        <v>0</v>
      </c>
      <c r="K22" s="211">
        <f>J22-C22</f>
        <v>0</v>
      </c>
      <c r="L22" s="98"/>
    </row>
    <row r="23" spans="2:13" ht="42" customHeight="1" x14ac:dyDescent="0.35">
      <c r="B23" s="207" t="s">
        <v>143</v>
      </c>
      <c r="C23" s="215">
        <f>'TP dati'!D29</f>
        <v>0</v>
      </c>
      <c r="D23" s="97"/>
      <c r="E23" s="97"/>
      <c r="F23" s="209" t="s">
        <v>53</v>
      </c>
      <c r="G23" s="209" t="s">
        <v>53</v>
      </c>
      <c r="H23" s="209" t="s">
        <v>53</v>
      </c>
      <c r="I23" s="209" t="s">
        <v>53</v>
      </c>
      <c r="J23" s="210">
        <f>D23+E23</f>
        <v>0</v>
      </c>
      <c r="K23" s="211">
        <f>C23-J23</f>
        <v>0</v>
      </c>
      <c r="L23" s="92"/>
    </row>
    <row r="24" spans="2:13" ht="43.5" x14ac:dyDescent="0.35">
      <c r="B24" s="207" t="s">
        <v>144</v>
      </c>
      <c r="C24" s="218" t="s">
        <v>53</v>
      </c>
      <c r="D24" s="97"/>
      <c r="E24" s="33"/>
      <c r="F24" s="209" t="s">
        <v>53</v>
      </c>
      <c r="G24" s="209" t="s">
        <v>53</v>
      </c>
      <c r="H24" s="209" t="s">
        <v>53</v>
      </c>
      <c r="I24" s="209" t="s">
        <v>53</v>
      </c>
      <c r="J24" s="210">
        <f>D24+E24</f>
        <v>0</v>
      </c>
      <c r="K24" s="211">
        <f>-J24</f>
        <v>0</v>
      </c>
      <c r="L24" s="92"/>
      <c r="M24" s="28"/>
    </row>
    <row r="25" spans="2:13" ht="58" x14ac:dyDescent="0.35">
      <c r="B25" s="207" t="s">
        <v>145</v>
      </c>
      <c r="C25" s="215">
        <f>C28-C35+C27-C26</f>
        <v>0</v>
      </c>
      <c r="D25" s="209" t="s">
        <v>53</v>
      </c>
      <c r="E25" s="209" t="s">
        <v>53</v>
      </c>
      <c r="F25" s="209" t="s">
        <v>53</v>
      </c>
      <c r="G25" s="209" t="s">
        <v>53</v>
      </c>
      <c r="H25" s="209" t="s">
        <v>53</v>
      </c>
      <c r="I25" s="209" t="s">
        <v>53</v>
      </c>
      <c r="J25" s="213" t="s">
        <v>53</v>
      </c>
      <c r="K25" s="211">
        <f>C25</f>
        <v>0</v>
      </c>
      <c r="L25" s="92"/>
    </row>
    <row r="26" spans="2:13" x14ac:dyDescent="0.35">
      <c r="B26" s="219" t="s">
        <v>63</v>
      </c>
      <c r="C26" s="33"/>
      <c r="D26" s="209" t="s">
        <v>53</v>
      </c>
      <c r="E26" s="209" t="s">
        <v>53</v>
      </c>
      <c r="F26" s="209" t="s">
        <v>53</v>
      </c>
      <c r="G26" s="209" t="s">
        <v>53</v>
      </c>
      <c r="H26" s="209" t="s">
        <v>53</v>
      </c>
      <c r="I26" s="209" t="s">
        <v>53</v>
      </c>
      <c r="J26" s="213" t="s">
        <v>53</v>
      </c>
      <c r="K26" s="211" t="s">
        <v>53</v>
      </c>
      <c r="L26" s="92"/>
    </row>
    <row r="27" spans="2:13" x14ac:dyDescent="0.35">
      <c r="B27" s="219" t="s">
        <v>172</v>
      </c>
      <c r="C27" s="34"/>
      <c r="D27" s="209" t="s">
        <v>53</v>
      </c>
      <c r="E27" s="209" t="s">
        <v>53</v>
      </c>
      <c r="F27" s="209" t="s">
        <v>53</v>
      </c>
      <c r="G27" s="209" t="s">
        <v>53</v>
      </c>
      <c r="H27" s="209" t="s">
        <v>53</v>
      </c>
      <c r="I27" s="209" t="s">
        <v>53</v>
      </c>
      <c r="J27" s="213" t="s">
        <v>53</v>
      </c>
      <c r="K27" s="211" t="s">
        <v>53</v>
      </c>
      <c r="L27" s="92"/>
    </row>
    <row r="28" spans="2:13" x14ac:dyDescent="0.35">
      <c r="B28" s="220" t="s">
        <v>64</v>
      </c>
      <c r="C28" s="215">
        <f>SUM(C29:C34)</f>
        <v>0</v>
      </c>
      <c r="D28" s="209" t="s">
        <v>53</v>
      </c>
      <c r="E28" s="209" t="s">
        <v>53</v>
      </c>
      <c r="F28" s="209" t="s">
        <v>53</v>
      </c>
      <c r="G28" s="209" t="s">
        <v>53</v>
      </c>
      <c r="H28" s="209" t="s">
        <v>53</v>
      </c>
      <c r="I28" s="209" t="s">
        <v>53</v>
      </c>
      <c r="J28" s="213" t="s">
        <v>53</v>
      </c>
      <c r="K28" s="211" t="s">
        <v>53</v>
      </c>
      <c r="L28" s="92"/>
    </row>
    <row r="29" spans="2:13" x14ac:dyDescent="0.35">
      <c r="B29" s="212" t="s">
        <v>22</v>
      </c>
      <c r="C29" s="35"/>
      <c r="D29" s="209" t="s">
        <v>53</v>
      </c>
      <c r="E29" s="209" t="s">
        <v>53</v>
      </c>
      <c r="F29" s="209" t="s">
        <v>53</v>
      </c>
      <c r="G29" s="209" t="s">
        <v>53</v>
      </c>
      <c r="H29" s="209" t="s">
        <v>53</v>
      </c>
      <c r="I29" s="209" t="s">
        <v>53</v>
      </c>
      <c r="J29" s="213"/>
      <c r="K29" s="211"/>
      <c r="L29" s="92"/>
    </row>
    <row r="30" spans="2:13" x14ac:dyDescent="0.35">
      <c r="B30" s="212" t="s">
        <v>65</v>
      </c>
      <c r="C30" s="35"/>
      <c r="D30" s="209" t="s">
        <v>53</v>
      </c>
      <c r="E30" s="209" t="s">
        <v>53</v>
      </c>
      <c r="F30" s="209" t="s">
        <v>53</v>
      </c>
      <c r="G30" s="209" t="s">
        <v>53</v>
      </c>
      <c r="H30" s="209" t="s">
        <v>53</v>
      </c>
      <c r="I30" s="209" t="s">
        <v>53</v>
      </c>
      <c r="J30" s="213"/>
      <c r="K30" s="211"/>
      <c r="L30" s="92"/>
    </row>
    <row r="31" spans="2:13" x14ac:dyDescent="0.35">
      <c r="B31" s="212" t="s">
        <v>66</v>
      </c>
      <c r="C31" s="35"/>
      <c r="D31" s="209" t="s">
        <v>53</v>
      </c>
      <c r="E31" s="209" t="s">
        <v>53</v>
      </c>
      <c r="F31" s="209" t="s">
        <v>53</v>
      </c>
      <c r="G31" s="209" t="s">
        <v>53</v>
      </c>
      <c r="H31" s="209" t="s">
        <v>53</v>
      </c>
      <c r="I31" s="209" t="s">
        <v>53</v>
      </c>
      <c r="J31" s="213"/>
      <c r="K31" s="211"/>
      <c r="L31" s="92"/>
    </row>
    <row r="32" spans="2:13" x14ac:dyDescent="0.35">
      <c r="B32" s="212" t="s">
        <v>67</v>
      </c>
      <c r="C32" s="35"/>
      <c r="D32" s="209" t="s">
        <v>53</v>
      </c>
      <c r="E32" s="209" t="s">
        <v>53</v>
      </c>
      <c r="F32" s="209" t="s">
        <v>53</v>
      </c>
      <c r="G32" s="209" t="s">
        <v>53</v>
      </c>
      <c r="H32" s="209" t="s">
        <v>53</v>
      </c>
      <c r="I32" s="209" t="s">
        <v>53</v>
      </c>
      <c r="J32" s="213"/>
      <c r="K32" s="211"/>
      <c r="L32" s="92"/>
    </row>
    <row r="33" spans="2:12" ht="29" x14ac:dyDescent="0.35">
      <c r="B33" s="212" t="s">
        <v>173</v>
      </c>
      <c r="C33" s="35"/>
      <c r="D33" s="209" t="s">
        <v>53</v>
      </c>
      <c r="E33" s="209" t="s">
        <v>53</v>
      </c>
      <c r="F33" s="209" t="s">
        <v>53</v>
      </c>
      <c r="G33" s="209" t="s">
        <v>53</v>
      </c>
      <c r="H33" s="209" t="s">
        <v>53</v>
      </c>
      <c r="I33" s="209" t="s">
        <v>53</v>
      </c>
      <c r="J33" s="213"/>
      <c r="K33" s="211"/>
      <c r="L33" s="92"/>
    </row>
    <row r="34" spans="2:12" x14ac:dyDescent="0.35">
      <c r="B34" s="212" t="s">
        <v>69</v>
      </c>
      <c r="C34" s="35"/>
      <c r="D34" s="209" t="s">
        <v>53</v>
      </c>
      <c r="E34" s="209" t="s">
        <v>53</v>
      </c>
      <c r="F34" s="209" t="s">
        <v>53</v>
      </c>
      <c r="G34" s="209" t="s">
        <v>53</v>
      </c>
      <c r="H34" s="209" t="s">
        <v>53</v>
      </c>
      <c r="I34" s="209" t="s">
        <v>53</v>
      </c>
      <c r="J34" s="213"/>
      <c r="K34" s="211"/>
      <c r="L34" s="92"/>
    </row>
    <row r="35" spans="2:12" x14ac:dyDescent="0.35">
      <c r="B35" s="220" t="s">
        <v>174</v>
      </c>
      <c r="C35" s="215">
        <f>SUM(C36:C41)</f>
        <v>0</v>
      </c>
      <c r="D35" s="209" t="s">
        <v>53</v>
      </c>
      <c r="E35" s="209" t="s">
        <v>53</v>
      </c>
      <c r="F35" s="209" t="s">
        <v>53</v>
      </c>
      <c r="G35" s="209" t="s">
        <v>53</v>
      </c>
      <c r="H35" s="209" t="s">
        <v>53</v>
      </c>
      <c r="I35" s="209" t="s">
        <v>53</v>
      </c>
      <c r="J35" s="213" t="s">
        <v>53</v>
      </c>
      <c r="K35" s="211" t="s">
        <v>53</v>
      </c>
      <c r="L35" s="92"/>
    </row>
    <row r="36" spans="2:12" x14ac:dyDescent="0.35">
      <c r="B36" s="212" t="s">
        <v>22</v>
      </c>
      <c r="C36" s="35"/>
      <c r="D36" s="209" t="s">
        <v>53</v>
      </c>
      <c r="E36" s="209" t="s">
        <v>53</v>
      </c>
      <c r="F36" s="209" t="s">
        <v>53</v>
      </c>
      <c r="G36" s="209" t="s">
        <v>53</v>
      </c>
      <c r="H36" s="209" t="s">
        <v>53</v>
      </c>
      <c r="I36" s="209" t="s">
        <v>53</v>
      </c>
      <c r="J36" s="213"/>
      <c r="K36" s="211"/>
      <c r="L36" s="92"/>
    </row>
    <row r="37" spans="2:12" x14ac:dyDescent="0.35">
      <c r="B37" s="212" t="s">
        <v>65</v>
      </c>
      <c r="C37" s="35"/>
      <c r="D37" s="209" t="s">
        <v>53</v>
      </c>
      <c r="E37" s="209" t="s">
        <v>53</v>
      </c>
      <c r="F37" s="209" t="s">
        <v>53</v>
      </c>
      <c r="G37" s="209" t="s">
        <v>53</v>
      </c>
      <c r="H37" s="209" t="s">
        <v>53</v>
      </c>
      <c r="I37" s="209" t="s">
        <v>53</v>
      </c>
      <c r="J37" s="213"/>
      <c r="K37" s="211"/>
      <c r="L37" s="92"/>
    </row>
    <row r="38" spans="2:12" x14ac:dyDescent="0.35">
      <c r="B38" s="212" t="s">
        <v>66</v>
      </c>
      <c r="C38" s="35"/>
      <c r="D38" s="209" t="s">
        <v>53</v>
      </c>
      <c r="E38" s="209" t="s">
        <v>53</v>
      </c>
      <c r="F38" s="209" t="s">
        <v>53</v>
      </c>
      <c r="G38" s="209" t="s">
        <v>53</v>
      </c>
      <c r="H38" s="209" t="s">
        <v>53</v>
      </c>
      <c r="I38" s="209" t="s">
        <v>53</v>
      </c>
      <c r="J38" s="213"/>
      <c r="K38" s="211"/>
      <c r="L38" s="92"/>
    </row>
    <row r="39" spans="2:12" x14ac:dyDescent="0.35">
      <c r="B39" s="212" t="s">
        <v>67</v>
      </c>
      <c r="C39" s="35"/>
      <c r="D39" s="209" t="s">
        <v>53</v>
      </c>
      <c r="E39" s="209" t="s">
        <v>53</v>
      </c>
      <c r="F39" s="209" t="s">
        <v>53</v>
      </c>
      <c r="G39" s="209" t="s">
        <v>53</v>
      </c>
      <c r="H39" s="209" t="s">
        <v>53</v>
      </c>
      <c r="I39" s="209" t="s">
        <v>53</v>
      </c>
      <c r="J39" s="213"/>
      <c r="K39" s="211"/>
      <c r="L39" s="92"/>
    </row>
    <row r="40" spans="2:12" ht="29" x14ac:dyDescent="0.35">
      <c r="B40" s="212" t="s">
        <v>68</v>
      </c>
      <c r="C40" s="35"/>
      <c r="D40" s="209" t="s">
        <v>53</v>
      </c>
      <c r="E40" s="209" t="s">
        <v>53</v>
      </c>
      <c r="F40" s="209" t="s">
        <v>53</v>
      </c>
      <c r="G40" s="209" t="s">
        <v>53</v>
      </c>
      <c r="H40" s="209" t="s">
        <v>53</v>
      </c>
      <c r="I40" s="209" t="s">
        <v>53</v>
      </c>
      <c r="J40" s="213"/>
      <c r="K40" s="211"/>
      <c r="L40" s="92"/>
    </row>
    <row r="41" spans="2:12" x14ac:dyDescent="0.35">
      <c r="B41" s="212" t="s">
        <v>69</v>
      </c>
      <c r="C41" s="35"/>
      <c r="D41" s="209" t="s">
        <v>53</v>
      </c>
      <c r="E41" s="209" t="s">
        <v>53</v>
      </c>
      <c r="F41" s="209" t="s">
        <v>53</v>
      </c>
      <c r="G41" s="209" t="s">
        <v>53</v>
      </c>
      <c r="H41" s="209" t="s">
        <v>53</v>
      </c>
      <c r="I41" s="209" t="s">
        <v>53</v>
      </c>
      <c r="J41" s="213"/>
      <c r="K41" s="211"/>
      <c r="L41" s="92"/>
    </row>
    <row r="42" spans="2:12" x14ac:dyDescent="0.35">
      <c r="B42" s="221" t="s">
        <v>146</v>
      </c>
      <c r="C42" s="209" t="s">
        <v>53</v>
      </c>
      <c r="D42" s="209" t="s">
        <v>53</v>
      </c>
      <c r="E42" s="209" t="s">
        <v>53</v>
      </c>
      <c r="F42" s="215">
        <f>F43+F48+F49</f>
        <v>0</v>
      </c>
      <c r="G42" s="215">
        <f t="shared" ref="G42:I42" si="0">G43+G48+G49</f>
        <v>0</v>
      </c>
      <c r="H42" s="215">
        <f t="shared" si="0"/>
        <v>0</v>
      </c>
      <c r="I42" s="215">
        <f t="shared" si="0"/>
        <v>0</v>
      </c>
      <c r="J42" s="213" t="s">
        <v>53</v>
      </c>
      <c r="K42" s="211">
        <f>SUM(F42:I42)</f>
        <v>0</v>
      </c>
      <c r="L42" s="92"/>
    </row>
    <row r="43" spans="2:12" x14ac:dyDescent="0.35">
      <c r="B43" s="219" t="s">
        <v>70</v>
      </c>
      <c r="C43" s="209" t="s">
        <v>53</v>
      </c>
      <c r="D43" s="209" t="s">
        <v>53</v>
      </c>
      <c r="E43" s="209" t="s">
        <v>53</v>
      </c>
      <c r="F43" s="215">
        <f>(F44*F45-F46*F47)/1000</f>
        <v>0</v>
      </c>
      <c r="G43" s="215">
        <f>(G44*G45-G46*G47)/1000</f>
        <v>0</v>
      </c>
      <c r="H43" s="215">
        <f t="shared" ref="H43" si="1">(H44*H45-H46*H47)/1000</f>
        <v>0</v>
      </c>
      <c r="I43" s="215">
        <f>(I44*I45-I46*I47)/1000</f>
        <v>0</v>
      </c>
      <c r="J43" s="213" t="s">
        <v>53</v>
      </c>
      <c r="K43" s="211" t="s">
        <v>53</v>
      </c>
      <c r="L43" s="92"/>
    </row>
    <row r="44" spans="2:12" x14ac:dyDescent="0.35">
      <c r="B44" s="212" t="s">
        <v>151</v>
      </c>
      <c r="C44" s="209" t="s">
        <v>53</v>
      </c>
      <c r="D44" s="209" t="s">
        <v>53</v>
      </c>
      <c r="E44" s="209" t="s">
        <v>53</v>
      </c>
      <c r="F44" s="99"/>
      <c r="G44" s="99"/>
      <c r="H44" s="99"/>
      <c r="I44" s="99"/>
      <c r="J44" s="213" t="s">
        <v>53</v>
      </c>
      <c r="K44" s="211" t="s">
        <v>53</v>
      </c>
      <c r="L44" s="92"/>
    </row>
    <row r="45" spans="2:12" x14ac:dyDescent="0.35">
      <c r="B45" s="212" t="s">
        <v>72</v>
      </c>
      <c r="C45" s="209" t="s">
        <v>53</v>
      </c>
      <c r="D45" s="209" t="s">
        <v>53</v>
      </c>
      <c r="E45" s="209" t="s">
        <v>53</v>
      </c>
      <c r="F45" s="99"/>
      <c r="G45" s="99"/>
      <c r="H45" s="99"/>
      <c r="I45" s="99"/>
      <c r="J45" s="213" t="s">
        <v>53</v>
      </c>
      <c r="K45" s="211" t="s">
        <v>53</v>
      </c>
      <c r="L45" s="92"/>
    </row>
    <row r="46" spans="2:12" x14ac:dyDescent="0.35">
      <c r="B46" s="212" t="s">
        <v>152</v>
      </c>
      <c r="C46" s="209" t="s">
        <v>53</v>
      </c>
      <c r="D46" s="209" t="s">
        <v>53</v>
      </c>
      <c r="E46" s="209" t="s">
        <v>53</v>
      </c>
      <c r="F46" s="99"/>
      <c r="G46" s="99"/>
      <c r="H46" s="99"/>
      <c r="I46" s="99"/>
      <c r="J46" s="213" t="s">
        <v>53</v>
      </c>
      <c r="K46" s="211" t="s">
        <v>53</v>
      </c>
      <c r="L46" s="92"/>
    </row>
    <row r="47" spans="2:12" x14ac:dyDescent="0.35">
      <c r="B47" s="212" t="s">
        <v>74</v>
      </c>
      <c r="C47" s="209" t="s">
        <v>53</v>
      </c>
      <c r="D47" s="209" t="s">
        <v>53</v>
      </c>
      <c r="E47" s="209" t="s">
        <v>53</v>
      </c>
      <c r="F47" s="99"/>
      <c r="G47" s="99"/>
      <c r="H47" s="99"/>
      <c r="I47" s="99"/>
      <c r="J47" s="213" t="s">
        <v>53</v>
      </c>
      <c r="K47" s="211" t="s">
        <v>53</v>
      </c>
      <c r="L47" s="94"/>
    </row>
    <row r="48" spans="2:12" ht="29" x14ac:dyDescent="0.35">
      <c r="B48" s="219" t="s">
        <v>135</v>
      </c>
      <c r="C48" s="209" t="s">
        <v>53</v>
      </c>
      <c r="D48" s="209" t="s">
        <v>53</v>
      </c>
      <c r="E48" s="209" t="s">
        <v>53</v>
      </c>
      <c r="F48" s="33"/>
      <c r="G48" s="33"/>
      <c r="H48" s="33"/>
      <c r="I48" s="33"/>
      <c r="J48" s="213" t="s">
        <v>53</v>
      </c>
      <c r="K48" s="211" t="s">
        <v>53</v>
      </c>
      <c r="L48" s="92"/>
    </row>
    <row r="49" spans="2:13" ht="29" x14ac:dyDescent="0.35">
      <c r="B49" s="219" t="s">
        <v>147</v>
      </c>
      <c r="C49" s="209" t="s">
        <v>53</v>
      </c>
      <c r="D49" s="209" t="s">
        <v>53</v>
      </c>
      <c r="E49" s="209" t="s">
        <v>53</v>
      </c>
      <c r="F49" s="99"/>
      <c r="G49" s="99"/>
      <c r="H49" s="99"/>
      <c r="I49" s="99"/>
      <c r="J49" s="213" t="s">
        <v>53</v>
      </c>
      <c r="K49" s="211" t="s">
        <v>53</v>
      </c>
      <c r="L49" s="92"/>
    </row>
    <row r="50" spans="2:13" ht="29" x14ac:dyDescent="0.35">
      <c r="B50" s="222" t="s">
        <v>153</v>
      </c>
      <c r="C50" s="33"/>
      <c r="D50" s="276"/>
      <c r="E50" s="277"/>
      <c r="F50" s="209"/>
      <c r="G50" s="209"/>
      <c r="H50" s="209"/>
      <c r="I50" s="223"/>
      <c r="J50" s="223">
        <f>D50</f>
        <v>0</v>
      </c>
      <c r="K50" s="211">
        <f>J50-C50</f>
        <v>0</v>
      </c>
      <c r="L50" s="92"/>
      <c r="M50" s="28"/>
    </row>
    <row r="51" spans="2:13" ht="15.5" x14ac:dyDescent="0.35">
      <c r="B51" s="278" t="s">
        <v>75</v>
      </c>
      <c r="C51" s="279"/>
      <c r="D51" s="279"/>
      <c r="E51" s="279"/>
      <c r="F51" s="279"/>
      <c r="G51" s="279"/>
      <c r="H51" s="279"/>
      <c r="I51" s="279"/>
      <c r="J51" s="279"/>
      <c r="K51" s="224">
        <f>K3+K18+K22+K23+K24+K25+K42+K2+K6+K50</f>
        <v>0</v>
      </c>
      <c r="L51" s="18"/>
    </row>
    <row r="52" spans="2:13" x14ac:dyDescent="0.35">
      <c r="B52" s="80"/>
      <c r="C52" s="80"/>
      <c r="D52" s="80"/>
      <c r="E52" s="80"/>
      <c r="F52" s="80"/>
      <c r="G52" s="80"/>
      <c r="H52" s="81"/>
      <c r="I52" s="81"/>
      <c r="J52" s="81"/>
      <c r="K52" s="82"/>
      <c r="L52" s="18"/>
    </row>
    <row r="53" spans="2:13" ht="19.899999999999999" customHeight="1" x14ac:dyDescent="0.35">
      <c r="B53" s="83"/>
      <c r="H53" s="282" t="s">
        <v>154</v>
      </c>
      <c r="I53" s="282"/>
      <c r="J53" s="282"/>
      <c r="K53" s="70">
        <f>IF(OR(K60="",K60=0),0,IF(ABS(K51/K60)&lt;=0.01,0,IF(AND(K51&gt;0,K51&gt;K60*0.01),K51,IF(AND(K51&lt;0,ABS(K51)&lt;=K60*0.4,ABS(K51)&gt;=K60*0.01),K51,-K60*0.4))))</f>
        <v>0</v>
      </c>
    </row>
    <row r="54" spans="2:13" ht="16.899999999999999" customHeight="1" x14ac:dyDescent="0.35">
      <c r="H54" s="284" t="s">
        <v>76</v>
      </c>
      <c r="I54" s="285"/>
      <c r="J54" s="286"/>
      <c r="K54" s="85">
        <f>IF(OR(NOT(ISNUMBER(D5)), NOT(ISNUMBER(E5)), NOT(ISNUMBER(C5))), 0, IF(SUM(D3:E3)*1000/SUM(D4:E4)-C5&gt;6, K3, 0))</f>
        <v>0</v>
      </c>
      <c r="L54" s="28"/>
    </row>
    <row r="55" spans="2:13" ht="16.899999999999999" customHeight="1" x14ac:dyDescent="0.35">
      <c r="H55" s="280" t="s">
        <v>77</v>
      </c>
      <c r="I55" s="280"/>
      <c r="J55" s="280"/>
      <c r="K55" s="86" t="str">
        <f>IF(OR(K60="",K60=0),"",IF(OR(ABS(K51)&lt;=0.01*K60,ABS(K53+IF(K54&lt;0,K54,0))&lt;=0.01*K60),0,MAX(K51,K53+IF(K54&lt;0,K54,0))))</f>
        <v/>
      </c>
    </row>
    <row r="56" spans="2:13" ht="18" customHeight="1" x14ac:dyDescent="0.35">
      <c r="H56" s="280" t="s">
        <v>78</v>
      </c>
      <c r="I56" s="280"/>
      <c r="J56" s="280"/>
      <c r="K56" s="26"/>
    </row>
    <row r="57" spans="2:13" ht="31.15" customHeight="1" x14ac:dyDescent="0.45">
      <c r="H57" s="283" t="s">
        <v>75</v>
      </c>
      <c r="I57" s="283"/>
      <c r="J57" s="283"/>
      <c r="K57" s="87">
        <f>K51-K56</f>
        <v>0</v>
      </c>
      <c r="L57" s="28"/>
    </row>
    <row r="58" spans="2:13" x14ac:dyDescent="0.35">
      <c r="H58" s="88" t="s">
        <v>79</v>
      </c>
      <c r="K58" s="89"/>
    </row>
    <row r="59" spans="2:13" x14ac:dyDescent="0.35">
      <c r="K59" s="89"/>
      <c r="L59" t="s">
        <v>80</v>
      </c>
    </row>
    <row r="60" spans="2:13" x14ac:dyDescent="0.35">
      <c r="H60" s="281" t="s">
        <v>81</v>
      </c>
      <c r="I60" s="281"/>
      <c r="J60" s="281"/>
      <c r="K60" s="90">
        <f>'TP dati'!I12</f>
        <v>0</v>
      </c>
    </row>
    <row r="61" spans="2:13" x14ac:dyDescent="0.35">
      <c r="K61" s="89"/>
    </row>
    <row r="62" spans="2:13" x14ac:dyDescent="0.35">
      <c r="K62" s="89"/>
    </row>
    <row r="63" spans="2:13" x14ac:dyDescent="0.35">
      <c r="K63" s="89"/>
    </row>
    <row r="64" spans="2:13" x14ac:dyDescent="0.35">
      <c r="K64" s="89"/>
    </row>
    <row r="65" spans="11:11" x14ac:dyDescent="0.35">
      <c r="K65" s="89"/>
    </row>
    <row r="66" spans="11:11" x14ac:dyDescent="0.35">
      <c r="K66" s="89"/>
    </row>
    <row r="67" spans="11:11" x14ac:dyDescent="0.35">
      <c r="K67" s="89"/>
    </row>
    <row r="68" spans="11:11" x14ac:dyDescent="0.35">
      <c r="K68" s="89"/>
    </row>
    <row r="69" spans="11:11" x14ac:dyDescent="0.35">
      <c r="K69" s="89"/>
    </row>
    <row r="70" spans="11:11" x14ac:dyDescent="0.35">
      <c r="K70" s="89"/>
    </row>
    <row r="71" spans="11:11" x14ac:dyDescent="0.35">
      <c r="K71" s="89"/>
    </row>
    <row r="72" spans="11:11" x14ac:dyDescent="0.35">
      <c r="K72" s="89"/>
    </row>
    <row r="73" spans="11:11" x14ac:dyDescent="0.35">
      <c r="K73" s="89"/>
    </row>
    <row r="74" spans="11:11" x14ac:dyDescent="0.35">
      <c r="K74" s="89"/>
    </row>
    <row r="75" spans="11:11" x14ac:dyDescent="0.35">
      <c r="K75" s="89"/>
    </row>
    <row r="76" spans="11:11" x14ac:dyDescent="0.35">
      <c r="K76" s="89"/>
    </row>
    <row r="77" spans="11:11" x14ac:dyDescent="0.35">
      <c r="K77" s="89"/>
    </row>
    <row r="78" spans="11:11" x14ac:dyDescent="0.35">
      <c r="K78" s="89"/>
    </row>
    <row r="79" spans="11:11" x14ac:dyDescent="0.35">
      <c r="K79" s="89"/>
    </row>
    <row r="80" spans="11:11" x14ac:dyDescent="0.35">
      <c r="K80" s="89"/>
    </row>
    <row r="81" spans="11:11" x14ac:dyDescent="0.35">
      <c r="K81" s="89"/>
    </row>
    <row r="82" spans="11:11" x14ac:dyDescent="0.35">
      <c r="K82" s="89"/>
    </row>
    <row r="83" spans="11:11" x14ac:dyDescent="0.35">
      <c r="K83" s="89"/>
    </row>
    <row r="84" spans="11:11" x14ac:dyDescent="0.35">
      <c r="K84" s="89"/>
    </row>
    <row r="85" spans="11:11" x14ac:dyDescent="0.35">
      <c r="K85" s="89"/>
    </row>
    <row r="86" spans="11:11" x14ac:dyDescent="0.35">
      <c r="K86" s="89"/>
    </row>
    <row r="87" spans="11:11" x14ac:dyDescent="0.35">
      <c r="K87" s="89"/>
    </row>
    <row r="88" spans="11:11" x14ac:dyDescent="0.35">
      <c r="K88" s="89"/>
    </row>
    <row r="89" spans="11:11" x14ac:dyDescent="0.35">
      <c r="K89" s="89"/>
    </row>
    <row r="90" spans="11:11" x14ac:dyDescent="0.35">
      <c r="K90" s="89"/>
    </row>
    <row r="91" spans="11:11" x14ac:dyDescent="0.35">
      <c r="K91" s="89"/>
    </row>
    <row r="92" spans="11:11" x14ac:dyDescent="0.35">
      <c r="K92" s="89"/>
    </row>
    <row r="93" spans="11:11" x14ac:dyDescent="0.35">
      <c r="K93" s="89"/>
    </row>
    <row r="94" spans="11:11" x14ac:dyDescent="0.35">
      <c r="K94" s="89"/>
    </row>
    <row r="95" spans="11:11" x14ac:dyDescent="0.35">
      <c r="K95" s="89"/>
    </row>
    <row r="96" spans="11:11" x14ac:dyDescent="0.35">
      <c r="K96" s="89"/>
    </row>
    <row r="97" spans="11:11" x14ac:dyDescent="0.35">
      <c r="K97" s="89"/>
    </row>
    <row r="98" spans="11:11" x14ac:dyDescent="0.35">
      <c r="K98" s="89"/>
    </row>
    <row r="99" spans="11:11" x14ac:dyDescent="0.35">
      <c r="K99" s="89"/>
    </row>
    <row r="100" spans="11:11" x14ac:dyDescent="0.35">
      <c r="K100" s="89"/>
    </row>
    <row r="101" spans="11:11" x14ac:dyDescent="0.35">
      <c r="K101" s="89"/>
    </row>
    <row r="102" spans="11:11" x14ac:dyDescent="0.35">
      <c r="K102" s="89"/>
    </row>
    <row r="103" spans="11:11" x14ac:dyDescent="0.35">
      <c r="K103" s="89"/>
    </row>
    <row r="104" spans="11:11" x14ac:dyDescent="0.35">
      <c r="K104" s="89"/>
    </row>
    <row r="105" spans="11:11" x14ac:dyDescent="0.35">
      <c r="K105" s="89"/>
    </row>
    <row r="106" spans="11:11" x14ac:dyDescent="0.35">
      <c r="K106" s="89"/>
    </row>
    <row r="107" spans="11:11" x14ac:dyDescent="0.35">
      <c r="K107" s="89"/>
    </row>
    <row r="108" spans="11:11" x14ac:dyDescent="0.35">
      <c r="K108" s="89"/>
    </row>
    <row r="109" spans="11:11" x14ac:dyDescent="0.35">
      <c r="K109" s="89"/>
    </row>
    <row r="110" spans="11:11" x14ac:dyDescent="0.35">
      <c r="K110" s="89"/>
    </row>
    <row r="111" spans="11:11" x14ac:dyDescent="0.35">
      <c r="K111" s="89"/>
    </row>
    <row r="112" spans="11:11" x14ac:dyDescent="0.35">
      <c r="K112" s="89"/>
    </row>
    <row r="113" spans="11:11" x14ac:dyDescent="0.35">
      <c r="K113" s="89"/>
    </row>
    <row r="114" spans="11:11" x14ac:dyDescent="0.35">
      <c r="K114" s="89"/>
    </row>
    <row r="115" spans="11:11" x14ac:dyDescent="0.35">
      <c r="K115" s="89"/>
    </row>
    <row r="116" spans="11:11" x14ac:dyDescent="0.35">
      <c r="K116" s="89"/>
    </row>
    <row r="117" spans="11:11" x14ac:dyDescent="0.35">
      <c r="K117" s="89"/>
    </row>
    <row r="118" spans="11:11" x14ac:dyDescent="0.35">
      <c r="K118" s="89"/>
    </row>
    <row r="119" spans="11:11" x14ac:dyDescent="0.35">
      <c r="K119" s="89"/>
    </row>
    <row r="120" spans="11:11" x14ac:dyDescent="0.35">
      <c r="K120" s="89"/>
    </row>
    <row r="121" spans="11:11" x14ac:dyDescent="0.35">
      <c r="K121" s="89"/>
    </row>
    <row r="122" spans="11:11" x14ac:dyDescent="0.35">
      <c r="K122" s="89"/>
    </row>
    <row r="123" spans="11:11" x14ac:dyDescent="0.35">
      <c r="K123" s="89"/>
    </row>
    <row r="124" spans="11:11" x14ac:dyDescent="0.35">
      <c r="K124" s="89"/>
    </row>
    <row r="125" spans="11:11" x14ac:dyDescent="0.35">
      <c r="K125" s="89"/>
    </row>
    <row r="126" spans="11:11" x14ac:dyDescent="0.35">
      <c r="K126" s="89"/>
    </row>
    <row r="127" spans="11:11" x14ac:dyDescent="0.35">
      <c r="K127" s="89"/>
    </row>
    <row r="128" spans="11:11" x14ac:dyDescent="0.35">
      <c r="K128" s="89"/>
    </row>
    <row r="129" spans="11:11" x14ac:dyDescent="0.35">
      <c r="K129" s="89"/>
    </row>
    <row r="130" spans="11:11" x14ac:dyDescent="0.35">
      <c r="K130" s="89"/>
    </row>
    <row r="131" spans="11:11" x14ac:dyDescent="0.35">
      <c r="K131" s="89"/>
    </row>
    <row r="132" spans="11:11" x14ac:dyDescent="0.35">
      <c r="K132" s="89"/>
    </row>
    <row r="133" spans="11:11" x14ac:dyDescent="0.35">
      <c r="K133" s="89"/>
    </row>
    <row r="134" spans="11:11" x14ac:dyDescent="0.35">
      <c r="K134" s="89"/>
    </row>
    <row r="135" spans="11:11" x14ac:dyDescent="0.35">
      <c r="K135" s="89"/>
    </row>
    <row r="136" spans="11:11" x14ac:dyDescent="0.35">
      <c r="K136" s="89"/>
    </row>
    <row r="137" spans="11:11" x14ac:dyDescent="0.35">
      <c r="K137" s="89"/>
    </row>
    <row r="138" spans="11:11" x14ac:dyDescent="0.35">
      <c r="K138" s="89"/>
    </row>
    <row r="139" spans="11:11" x14ac:dyDescent="0.35">
      <c r="K139" s="89"/>
    </row>
    <row r="140" spans="11:11" x14ac:dyDescent="0.35">
      <c r="K140" s="89"/>
    </row>
    <row r="141" spans="11:11" x14ac:dyDescent="0.35">
      <c r="K141" s="89"/>
    </row>
    <row r="142" spans="11:11" x14ac:dyDescent="0.35">
      <c r="K142" s="89"/>
    </row>
    <row r="143" spans="11:11" x14ac:dyDescent="0.35">
      <c r="K143" s="89"/>
    </row>
    <row r="144" spans="11:11" x14ac:dyDescent="0.35">
      <c r="K144" s="89"/>
    </row>
    <row r="145" spans="11:11" x14ac:dyDescent="0.35">
      <c r="K145" s="89"/>
    </row>
    <row r="146" spans="11:11" x14ac:dyDescent="0.35">
      <c r="K146" s="89"/>
    </row>
    <row r="147" spans="11:11" x14ac:dyDescent="0.35">
      <c r="K147" s="89"/>
    </row>
    <row r="148" spans="11:11" x14ac:dyDescent="0.35">
      <c r="K148" s="89"/>
    </row>
    <row r="149" spans="11:11" x14ac:dyDescent="0.35">
      <c r="K149" s="89"/>
    </row>
    <row r="150" spans="11:11" x14ac:dyDescent="0.35">
      <c r="K150" s="89"/>
    </row>
    <row r="151" spans="11:11" x14ac:dyDescent="0.35">
      <c r="K151" s="89"/>
    </row>
    <row r="152" spans="11:11" x14ac:dyDescent="0.35">
      <c r="K152" s="89"/>
    </row>
    <row r="153" spans="11:11" x14ac:dyDescent="0.35">
      <c r="K153" s="89"/>
    </row>
    <row r="154" spans="11:11" x14ac:dyDescent="0.35">
      <c r="K154" s="89"/>
    </row>
    <row r="155" spans="11:11" x14ac:dyDescent="0.35">
      <c r="K155" s="89"/>
    </row>
    <row r="156" spans="11:11" x14ac:dyDescent="0.35">
      <c r="K156" s="89"/>
    </row>
    <row r="157" spans="11:11" x14ac:dyDescent="0.35">
      <c r="K157" s="89"/>
    </row>
    <row r="158" spans="11:11" x14ac:dyDescent="0.35">
      <c r="K158" s="89"/>
    </row>
    <row r="159" spans="11:11" x14ac:dyDescent="0.35">
      <c r="K159" s="89"/>
    </row>
    <row r="160" spans="11:11" x14ac:dyDescent="0.35">
      <c r="K160" s="89"/>
    </row>
    <row r="161" spans="11:11" x14ac:dyDescent="0.35">
      <c r="K161" s="89"/>
    </row>
    <row r="162" spans="11:11" x14ac:dyDescent="0.35">
      <c r="K162" s="89"/>
    </row>
    <row r="163" spans="11:11" x14ac:dyDescent="0.35">
      <c r="K163" s="89"/>
    </row>
    <row r="164" spans="11:11" x14ac:dyDescent="0.35">
      <c r="K164" s="89"/>
    </row>
    <row r="165" spans="11:11" x14ac:dyDescent="0.35">
      <c r="K165" s="89"/>
    </row>
    <row r="166" spans="11:11" x14ac:dyDescent="0.35">
      <c r="K166" s="89"/>
    </row>
    <row r="167" spans="11:11" x14ac:dyDescent="0.35">
      <c r="K167" s="89"/>
    </row>
    <row r="168" spans="11:11" x14ac:dyDescent="0.35">
      <c r="K168" s="89"/>
    </row>
    <row r="169" spans="11:11" x14ac:dyDescent="0.35">
      <c r="K169" s="89"/>
    </row>
    <row r="170" spans="11:11" x14ac:dyDescent="0.35">
      <c r="K170" s="89"/>
    </row>
    <row r="171" spans="11:11" x14ac:dyDescent="0.35">
      <c r="K171" s="89"/>
    </row>
    <row r="172" spans="11:11" x14ac:dyDescent="0.35">
      <c r="K172" s="89"/>
    </row>
    <row r="173" spans="11:11" x14ac:dyDescent="0.35">
      <c r="K173" s="89"/>
    </row>
    <row r="174" spans="11:11" x14ac:dyDescent="0.35">
      <c r="K174" s="89"/>
    </row>
    <row r="175" spans="11:11" x14ac:dyDescent="0.35">
      <c r="K175" s="89"/>
    </row>
    <row r="176" spans="11:11" x14ac:dyDescent="0.35">
      <c r="K176" s="89"/>
    </row>
    <row r="177" spans="11:11" x14ac:dyDescent="0.35">
      <c r="K177" s="89"/>
    </row>
    <row r="178" spans="11:11" x14ac:dyDescent="0.35">
      <c r="K178" s="89"/>
    </row>
    <row r="179" spans="11:11" x14ac:dyDescent="0.35">
      <c r="K179" s="89"/>
    </row>
    <row r="180" spans="11:11" x14ac:dyDescent="0.35">
      <c r="K180" s="89"/>
    </row>
    <row r="181" spans="11:11" x14ac:dyDescent="0.35">
      <c r="K181" s="89"/>
    </row>
    <row r="182" spans="11:11" x14ac:dyDescent="0.35">
      <c r="K182" s="89"/>
    </row>
    <row r="183" spans="11:11" x14ac:dyDescent="0.35">
      <c r="K183" s="89"/>
    </row>
    <row r="184" spans="11:11" x14ac:dyDescent="0.35">
      <c r="K184" s="89"/>
    </row>
    <row r="185" spans="11:11" x14ac:dyDescent="0.35">
      <c r="K185" s="89"/>
    </row>
    <row r="186" spans="11:11" x14ac:dyDescent="0.35">
      <c r="K186" s="89"/>
    </row>
    <row r="187" spans="11:11" x14ac:dyDescent="0.35">
      <c r="K187" s="89"/>
    </row>
    <row r="188" spans="11:11" x14ac:dyDescent="0.35">
      <c r="K188" s="89"/>
    </row>
    <row r="189" spans="11:11" x14ac:dyDescent="0.35">
      <c r="K189" s="89"/>
    </row>
    <row r="190" spans="11:11" x14ac:dyDescent="0.35">
      <c r="K190" s="89"/>
    </row>
    <row r="191" spans="11:11" x14ac:dyDescent="0.35">
      <c r="K191" s="89"/>
    </row>
    <row r="192" spans="11:11" x14ac:dyDescent="0.35">
      <c r="K192" s="89"/>
    </row>
    <row r="193" spans="11:11" x14ac:dyDescent="0.35">
      <c r="K193" s="89"/>
    </row>
    <row r="194" spans="11:11" x14ac:dyDescent="0.35">
      <c r="K194" s="89"/>
    </row>
    <row r="195" spans="11:11" x14ac:dyDescent="0.35">
      <c r="K195" s="89"/>
    </row>
    <row r="196" spans="11:11" x14ac:dyDescent="0.35">
      <c r="K196" s="89"/>
    </row>
    <row r="197" spans="11:11" x14ac:dyDescent="0.35">
      <c r="K197" s="89"/>
    </row>
    <row r="198" spans="11:11" x14ac:dyDescent="0.35">
      <c r="K198" s="89"/>
    </row>
    <row r="199" spans="11:11" x14ac:dyDescent="0.35">
      <c r="K199" s="89"/>
    </row>
    <row r="200" spans="11:11" x14ac:dyDescent="0.35">
      <c r="K200" s="89"/>
    </row>
    <row r="201" spans="11:11" x14ac:dyDescent="0.35">
      <c r="K201" s="89"/>
    </row>
    <row r="202" spans="11:11" x14ac:dyDescent="0.35">
      <c r="K202" s="89"/>
    </row>
    <row r="203" spans="11:11" x14ac:dyDescent="0.35">
      <c r="K203" s="89"/>
    </row>
    <row r="204" spans="11:11" x14ac:dyDescent="0.35">
      <c r="K204" s="89"/>
    </row>
    <row r="205" spans="11:11" x14ac:dyDescent="0.35">
      <c r="K205" s="89"/>
    </row>
    <row r="206" spans="11:11" x14ac:dyDescent="0.35">
      <c r="K206" s="89"/>
    </row>
    <row r="207" spans="11:11" x14ac:dyDescent="0.35">
      <c r="K207" s="89"/>
    </row>
    <row r="208" spans="11:11" x14ac:dyDescent="0.35">
      <c r="K208" s="89"/>
    </row>
    <row r="209" spans="11:11" x14ac:dyDescent="0.35">
      <c r="K209" s="89"/>
    </row>
    <row r="210" spans="11:11" x14ac:dyDescent="0.35">
      <c r="K210" s="89"/>
    </row>
    <row r="211" spans="11:11" x14ac:dyDescent="0.35">
      <c r="K211" s="89"/>
    </row>
    <row r="212" spans="11:11" x14ac:dyDescent="0.35">
      <c r="K212" s="89"/>
    </row>
    <row r="213" spans="11:11" x14ac:dyDescent="0.35">
      <c r="K213" s="89"/>
    </row>
    <row r="214" spans="11:11" x14ac:dyDescent="0.35">
      <c r="K214" s="89"/>
    </row>
    <row r="215" spans="11:11" x14ac:dyDescent="0.35">
      <c r="K215" s="89"/>
    </row>
    <row r="216" spans="11:11" x14ac:dyDescent="0.35">
      <c r="K216" s="89"/>
    </row>
    <row r="217" spans="11:11" x14ac:dyDescent="0.35">
      <c r="K217" s="89"/>
    </row>
    <row r="218" spans="11:11" x14ac:dyDescent="0.35">
      <c r="K218" s="89"/>
    </row>
    <row r="219" spans="11:11" x14ac:dyDescent="0.35">
      <c r="K219" s="89"/>
    </row>
    <row r="220" spans="11:11" x14ac:dyDescent="0.35">
      <c r="K220" s="89"/>
    </row>
    <row r="221" spans="11:11" x14ac:dyDescent="0.35">
      <c r="K221" s="89"/>
    </row>
    <row r="222" spans="11:11" x14ac:dyDescent="0.35">
      <c r="K222" s="89"/>
    </row>
    <row r="223" spans="11:11" x14ac:dyDescent="0.35">
      <c r="K223" s="89"/>
    </row>
    <row r="224" spans="11:11" x14ac:dyDescent="0.35">
      <c r="K224" s="89"/>
    </row>
    <row r="225" spans="11:11" x14ac:dyDescent="0.35">
      <c r="K225" s="89"/>
    </row>
    <row r="226" spans="11:11" x14ac:dyDescent="0.35">
      <c r="K226" s="89"/>
    </row>
    <row r="227" spans="11:11" x14ac:dyDescent="0.35">
      <c r="K227" s="89"/>
    </row>
    <row r="228" spans="11:11" x14ac:dyDescent="0.35">
      <c r="K228" s="89"/>
    </row>
    <row r="229" spans="11:11" x14ac:dyDescent="0.35">
      <c r="K229" s="89"/>
    </row>
    <row r="230" spans="11:11" x14ac:dyDescent="0.35">
      <c r="K230" s="89"/>
    </row>
    <row r="231" spans="11:11" x14ac:dyDescent="0.35">
      <c r="K231" s="89"/>
    </row>
    <row r="232" spans="11:11" x14ac:dyDescent="0.35">
      <c r="K232" s="89"/>
    </row>
    <row r="233" spans="11:11" x14ac:dyDescent="0.35">
      <c r="K233" s="89"/>
    </row>
    <row r="234" spans="11:11" x14ac:dyDescent="0.35">
      <c r="K234" s="89"/>
    </row>
    <row r="235" spans="11:11" x14ac:dyDescent="0.35">
      <c r="K235" s="89"/>
    </row>
    <row r="236" spans="11:11" x14ac:dyDescent="0.35">
      <c r="K236" s="89"/>
    </row>
    <row r="237" spans="11:11" x14ac:dyDescent="0.35">
      <c r="K237" s="89"/>
    </row>
    <row r="238" spans="11:11" x14ac:dyDescent="0.35">
      <c r="K238" s="89"/>
    </row>
    <row r="239" spans="11:11" x14ac:dyDescent="0.35">
      <c r="K239" s="89"/>
    </row>
    <row r="240" spans="11:11" x14ac:dyDescent="0.35">
      <c r="K240" s="89"/>
    </row>
    <row r="241" spans="11:11" x14ac:dyDescent="0.35">
      <c r="K241" s="89"/>
    </row>
    <row r="242" spans="11:11" x14ac:dyDescent="0.35">
      <c r="K242" s="89"/>
    </row>
    <row r="243" spans="11:11" x14ac:dyDescent="0.35">
      <c r="K243" s="89"/>
    </row>
    <row r="244" spans="11:11" x14ac:dyDescent="0.35">
      <c r="K244" s="89"/>
    </row>
    <row r="245" spans="11:11" x14ac:dyDescent="0.35">
      <c r="K245" s="89"/>
    </row>
    <row r="246" spans="11:11" x14ac:dyDescent="0.35">
      <c r="K246" s="89"/>
    </row>
    <row r="247" spans="11:11" x14ac:dyDescent="0.35">
      <c r="K247" s="89"/>
    </row>
    <row r="248" spans="11:11" x14ac:dyDescent="0.35">
      <c r="K248" s="89"/>
    </row>
    <row r="249" spans="11:11" x14ac:dyDescent="0.35">
      <c r="K249" s="89"/>
    </row>
    <row r="250" spans="11:11" x14ac:dyDescent="0.35">
      <c r="K250" s="89"/>
    </row>
    <row r="251" spans="11:11" x14ac:dyDescent="0.35">
      <c r="K251" s="89"/>
    </row>
    <row r="252" spans="11:11" x14ac:dyDescent="0.35">
      <c r="K252" s="89"/>
    </row>
    <row r="253" spans="11:11" x14ac:dyDescent="0.35">
      <c r="K253" s="89"/>
    </row>
    <row r="254" spans="11:11" x14ac:dyDescent="0.35">
      <c r="K254" s="89"/>
    </row>
    <row r="255" spans="11:11" x14ac:dyDescent="0.35">
      <c r="K255" s="89"/>
    </row>
    <row r="256" spans="11:11" x14ac:dyDescent="0.35">
      <c r="K256" s="89"/>
    </row>
    <row r="257" spans="11:11" x14ac:dyDescent="0.35">
      <c r="K257" s="89"/>
    </row>
    <row r="258" spans="11:11" x14ac:dyDescent="0.35">
      <c r="K258" s="89"/>
    </row>
    <row r="259" spans="11:11" x14ac:dyDescent="0.35">
      <c r="K259" s="89"/>
    </row>
    <row r="260" spans="11:11" x14ac:dyDescent="0.35">
      <c r="K260" s="89"/>
    </row>
    <row r="261" spans="11:11" x14ac:dyDescent="0.35">
      <c r="K261" s="89"/>
    </row>
    <row r="262" spans="11:11" x14ac:dyDescent="0.35">
      <c r="K262" s="89"/>
    </row>
    <row r="263" spans="11:11" x14ac:dyDescent="0.35">
      <c r="K263" s="89"/>
    </row>
    <row r="264" spans="11:11" x14ac:dyDescent="0.35">
      <c r="K264" s="89"/>
    </row>
    <row r="265" spans="11:11" x14ac:dyDescent="0.35">
      <c r="K265" s="89"/>
    </row>
    <row r="266" spans="11:11" x14ac:dyDescent="0.35">
      <c r="K266" s="89"/>
    </row>
    <row r="267" spans="11:11" x14ac:dyDescent="0.35">
      <c r="K267" s="89"/>
    </row>
    <row r="268" spans="11:11" x14ac:dyDescent="0.35">
      <c r="K268" s="89"/>
    </row>
    <row r="269" spans="11:11" x14ac:dyDescent="0.35">
      <c r="K269" s="89"/>
    </row>
    <row r="270" spans="11:11" x14ac:dyDescent="0.35">
      <c r="K270" s="89"/>
    </row>
    <row r="271" spans="11:11" x14ac:dyDescent="0.35">
      <c r="K271" s="89"/>
    </row>
    <row r="272" spans="11:11" x14ac:dyDescent="0.35">
      <c r="K272" s="89"/>
    </row>
    <row r="273" spans="11:11" x14ac:dyDescent="0.35">
      <c r="K273" s="89"/>
    </row>
    <row r="274" spans="11:11" x14ac:dyDescent="0.35">
      <c r="K274" s="89"/>
    </row>
    <row r="275" spans="11:11" x14ac:dyDescent="0.35">
      <c r="K275" s="89"/>
    </row>
    <row r="276" spans="11:11" x14ac:dyDescent="0.35">
      <c r="K276" s="89"/>
    </row>
    <row r="277" spans="11:11" x14ac:dyDescent="0.35">
      <c r="K277" s="89"/>
    </row>
    <row r="278" spans="11:11" x14ac:dyDescent="0.35">
      <c r="K278" s="89"/>
    </row>
    <row r="279" spans="11:11" x14ac:dyDescent="0.35">
      <c r="K279" s="89"/>
    </row>
    <row r="280" spans="11:11" x14ac:dyDescent="0.35">
      <c r="K280" s="89"/>
    </row>
    <row r="281" spans="11:11" x14ac:dyDescent="0.35">
      <c r="K281" s="89"/>
    </row>
    <row r="282" spans="11:11" x14ac:dyDescent="0.35">
      <c r="K282" s="89"/>
    </row>
    <row r="283" spans="11:11" x14ac:dyDescent="0.35">
      <c r="K283" s="89"/>
    </row>
    <row r="284" spans="11:11" x14ac:dyDescent="0.35">
      <c r="K284" s="89"/>
    </row>
    <row r="285" spans="11:11" x14ac:dyDescent="0.35">
      <c r="K285" s="89"/>
    </row>
    <row r="286" spans="11:11" x14ac:dyDescent="0.35">
      <c r="K286" s="89"/>
    </row>
    <row r="287" spans="11:11" x14ac:dyDescent="0.35">
      <c r="K287" s="89"/>
    </row>
    <row r="288" spans="11:11" x14ac:dyDescent="0.35">
      <c r="K288" s="89"/>
    </row>
    <row r="289" spans="11:11" x14ac:dyDescent="0.35">
      <c r="K289" s="89"/>
    </row>
    <row r="290" spans="11:11" x14ac:dyDescent="0.35">
      <c r="K290" s="89"/>
    </row>
    <row r="291" spans="11:11" x14ac:dyDescent="0.35">
      <c r="K291" s="89"/>
    </row>
    <row r="292" spans="11:11" x14ac:dyDescent="0.35">
      <c r="K292" s="89"/>
    </row>
    <row r="293" spans="11:11" x14ac:dyDescent="0.35">
      <c r="K293" s="89"/>
    </row>
    <row r="294" spans="11:11" x14ac:dyDescent="0.35">
      <c r="K294" s="89"/>
    </row>
    <row r="295" spans="11:11" x14ac:dyDescent="0.35">
      <c r="K295" s="89"/>
    </row>
    <row r="296" spans="11:11" x14ac:dyDescent="0.35">
      <c r="K296" s="89"/>
    </row>
    <row r="297" spans="11:11" x14ac:dyDescent="0.35">
      <c r="K297" s="89"/>
    </row>
    <row r="298" spans="11:11" x14ac:dyDescent="0.35">
      <c r="K298" s="89"/>
    </row>
    <row r="299" spans="11:11" x14ac:dyDescent="0.35">
      <c r="K299" s="89"/>
    </row>
    <row r="300" spans="11:11" x14ac:dyDescent="0.35">
      <c r="K300" s="89"/>
    </row>
    <row r="301" spans="11:11" x14ac:dyDescent="0.35">
      <c r="K301" s="89"/>
    </row>
    <row r="302" spans="11:11" x14ac:dyDescent="0.35">
      <c r="K302" s="89"/>
    </row>
    <row r="303" spans="11:11" x14ac:dyDescent="0.35">
      <c r="K303" s="89"/>
    </row>
    <row r="304" spans="11:11" x14ac:dyDescent="0.35">
      <c r="K304" s="89"/>
    </row>
    <row r="305" spans="11:11" x14ac:dyDescent="0.35">
      <c r="K305" s="89"/>
    </row>
    <row r="306" spans="11:11" x14ac:dyDescent="0.35">
      <c r="K306" s="89"/>
    </row>
    <row r="307" spans="11:11" x14ac:dyDescent="0.35">
      <c r="K307" s="89"/>
    </row>
    <row r="308" spans="11:11" x14ac:dyDescent="0.35">
      <c r="K308" s="89"/>
    </row>
    <row r="309" spans="11:11" x14ac:dyDescent="0.35">
      <c r="K309" s="89"/>
    </row>
    <row r="310" spans="11:11" x14ac:dyDescent="0.35">
      <c r="K310" s="89"/>
    </row>
    <row r="311" spans="11:11" x14ac:dyDescent="0.35">
      <c r="K311" s="89"/>
    </row>
    <row r="312" spans="11:11" x14ac:dyDescent="0.35">
      <c r="K312" s="89"/>
    </row>
    <row r="313" spans="11:11" x14ac:dyDescent="0.35">
      <c r="K313" s="89"/>
    </row>
    <row r="314" spans="11:11" x14ac:dyDescent="0.35">
      <c r="K314" s="89"/>
    </row>
    <row r="315" spans="11:11" x14ac:dyDescent="0.35">
      <c r="K315" s="89"/>
    </row>
    <row r="316" spans="11:11" x14ac:dyDescent="0.35">
      <c r="K316" s="89"/>
    </row>
    <row r="317" spans="11:11" x14ac:dyDescent="0.35">
      <c r="K317" s="89"/>
    </row>
    <row r="318" spans="11:11" x14ac:dyDescent="0.35">
      <c r="K318" s="89"/>
    </row>
    <row r="319" spans="11:11" x14ac:dyDescent="0.35">
      <c r="K319" s="89"/>
    </row>
    <row r="320" spans="11:11" x14ac:dyDescent="0.35">
      <c r="K320" s="89"/>
    </row>
    <row r="321" spans="11:11" x14ac:dyDescent="0.35">
      <c r="K321" s="89"/>
    </row>
    <row r="322" spans="11:11" x14ac:dyDescent="0.35">
      <c r="K322" s="89"/>
    </row>
    <row r="323" spans="11:11" x14ac:dyDescent="0.35">
      <c r="K323" s="89"/>
    </row>
    <row r="324" spans="11:11" x14ac:dyDescent="0.35">
      <c r="K324" s="89"/>
    </row>
    <row r="325" spans="11:11" x14ac:dyDescent="0.35">
      <c r="K325" s="89"/>
    </row>
    <row r="326" spans="11:11" x14ac:dyDescent="0.35">
      <c r="K326" s="89"/>
    </row>
    <row r="327" spans="11:11" x14ac:dyDescent="0.35">
      <c r="K327" s="89"/>
    </row>
    <row r="328" spans="11:11" x14ac:dyDescent="0.35">
      <c r="K328" s="89"/>
    </row>
    <row r="329" spans="11:11" x14ac:dyDescent="0.35">
      <c r="K329" s="89"/>
    </row>
    <row r="330" spans="11:11" x14ac:dyDescent="0.35">
      <c r="K330" s="89"/>
    </row>
    <row r="331" spans="11:11" x14ac:dyDescent="0.35">
      <c r="K331" s="89"/>
    </row>
    <row r="332" spans="11:11" x14ac:dyDescent="0.35">
      <c r="K332" s="89"/>
    </row>
    <row r="333" spans="11:11" x14ac:dyDescent="0.35">
      <c r="K333" s="89"/>
    </row>
    <row r="334" spans="11:11" x14ac:dyDescent="0.35">
      <c r="K334" s="89"/>
    </row>
    <row r="335" spans="11:11" x14ac:dyDescent="0.35">
      <c r="K335" s="89"/>
    </row>
    <row r="336" spans="11:11" x14ac:dyDescent="0.35">
      <c r="K336" s="89"/>
    </row>
    <row r="337" spans="11:11" x14ac:dyDescent="0.35">
      <c r="K337" s="89"/>
    </row>
    <row r="338" spans="11:11" x14ac:dyDescent="0.35">
      <c r="K338" s="89"/>
    </row>
    <row r="339" spans="11:11" x14ac:dyDescent="0.35">
      <c r="K339" s="89"/>
    </row>
    <row r="340" spans="11:11" x14ac:dyDescent="0.35">
      <c r="K340" s="89"/>
    </row>
    <row r="341" spans="11:11" x14ac:dyDescent="0.35">
      <c r="K341" s="89"/>
    </row>
    <row r="342" spans="11:11" x14ac:dyDescent="0.35">
      <c r="K342" s="89"/>
    </row>
    <row r="343" spans="11:11" x14ac:dyDescent="0.35">
      <c r="K343" s="89"/>
    </row>
    <row r="344" spans="11:11" x14ac:dyDescent="0.35">
      <c r="K344" s="89"/>
    </row>
    <row r="345" spans="11:11" x14ac:dyDescent="0.35">
      <c r="K345" s="89"/>
    </row>
    <row r="346" spans="11:11" x14ac:dyDescent="0.35">
      <c r="K346" s="89"/>
    </row>
    <row r="347" spans="11:11" x14ac:dyDescent="0.35">
      <c r="K347" s="89"/>
    </row>
    <row r="348" spans="11:11" x14ac:dyDescent="0.35">
      <c r="K348" s="89"/>
    </row>
    <row r="349" spans="11:11" x14ac:dyDescent="0.35">
      <c r="K349" s="89"/>
    </row>
    <row r="350" spans="11:11" x14ac:dyDescent="0.35">
      <c r="K350" s="89"/>
    </row>
    <row r="351" spans="11:11" x14ac:dyDescent="0.35">
      <c r="K351" s="89"/>
    </row>
    <row r="352" spans="11:11" x14ac:dyDescent="0.35">
      <c r="K352" s="89"/>
    </row>
    <row r="353" spans="11:11" x14ac:dyDescent="0.35">
      <c r="K353" s="89"/>
    </row>
    <row r="354" spans="11:11" x14ac:dyDescent="0.35">
      <c r="K354" s="89"/>
    </row>
    <row r="355" spans="11:11" x14ac:dyDescent="0.35">
      <c r="K355" s="89"/>
    </row>
    <row r="356" spans="11:11" x14ac:dyDescent="0.35">
      <c r="K356" s="89"/>
    </row>
    <row r="357" spans="11:11" x14ac:dyDescent="0.35">
      <c r="K357" s="89"/>
    </row>
    <row r="358" spans="11:11" x14ac:dyDescent="0.35">
      <c r="K358" s="89"/>
    </row>
    <row r="359" spans="11:11" x14ac:dyDescent="0.35">
      <c r="K359" s="89"/>
    </row>
    <row r="360" spans="11:11" x14ac:dyDescent="0.35">
      <c r="K360" s="89"/>
    </row>
    <row r="361" spans="11:11" x14ac:dyDescent="0.35">
      <c r="K361" s="89"/>
    </row>
    <row r="362" spans="11:11" x14ac:dyDescent="0.35">
      <c r="K362" s="89"/>
    </row>
    <row r="363" spans="11:11" x14ac:dyDescent="0.35">
      <c r="K363" s="89"/>
    </row>
    <row r="364" spans="11:11" x14ac:dyDescent="0.35">
      <c r="K364" s="89"/>
    </row>
    <row r="365" spans="11:11" x14ac:dyDescent="0.35">
      <c r="K365" s="89"/>
    </row>
    <row r="366" spans="11:11" x14ac:dyDescent="0.35">
      <c r="K366" s="89"/>
    </row>
    <row r="367" spans="11:11" x14ac:dyDescent="0.35">
      <c r="K367" s="89"/>
    </row>
    <row r="368" spans="11:11" x14ac:dyDescent="0.35">
      <c r="K368" s="89"/>
    </row>
    <row r="369" spans="11:11" x14ac:dyDescent="0.35">
      <c r="K369" s="89"/>
    </row>
    <row r="370" spans="11:11" x14ac:dyDescent="0.35">
      <c r="K370" s="89"/>
    </row>
    <row r="371" spans="11:11" x14ac:dyDescent="0.35">
      <c r="K371" s="89"/>
    </row>
    <row r="372" spans="11:11" x14ac:dyDescent="0.35">
      <c r="K372" s="89"/>
    </row>
    <row r="373" spans="11:11" x14ac:dyDescent="0.35">
      <c r="K373" s="89"/>
    </row>
    <row r="374" spans="11:11" x14ac:dyDescent="0.35">
      <c r="K374" s="89"/>
    </row>
    <row r="375" spans="11:11" x14ac:dyDescent="0.35">
      <c r="K375" s="89"/>
    </row>
    <row r="376" spans="11:11" x14ac:dyDescent="0.35">
      <c r="K376" s="89"/>
    </row>
    <row r="377" spans="11:11" x14ac:dyDescent="0.35">
      <c r="K377" s="89"/>
    </row>
    <row r="378" spans="11:11" x14ac:dyDescent="0.35">
      <c r="K378" s="89"/>
    </row>
    <row r="379" spans="11:11" x14ac:dyDescent="0.35">
      <c r="K379" s="89"/>
    </row>
    <row r="380" spans="11:11" x14ac:dyDescent="0.35">
      <c r="K380" s="89"/>
    </row>
    <row r="381" spans="11:11" x14ac:dyDescent="0.35">
      <c r="K381" s="89"/>
    </row>
    <row r="382" spans="11:11" x14ac:dyDescent="0.35">
      <c r="K382" s="89"/>
    </row>
    <row r="383" spans="11:11" x14ac:dyDescent="0.35">
      <c r="K383" s="89"/>
    </row>
    <row r="384" spans="11:11" x14ac:dyDescent="0.35">
      <c r="K384" s="89"/>
    </row>
    <row r="385" spans="11:11" x14ac:dyDescent="0.35">
      <c r="K385" s="89"/>
    </row>
    <row r="386" spans="11:11" x14ac:dyDescent="0.35">
      <c r="K386" s="89"/>
    </row>
    <row r="387" spans="11:11" x14ac:dyDescent="0.35">
      <c r="K387" s="89"/>
    </row>
    <row r="388" spans="11:11" x14ac:dyDescent="0.35">
      <c r="K388" s="89"/>
    </row>
    <row r="389" spans="11:11" x14ac:dyDescent="0.35">
      <c r="K389" s="89"/>
    </row>
    <row r="390" spans="11:11" x14ac:dyDescent="0.35">
      <c r="K390" s="89"/>
    </row>
    <row r="391" spans="11:11" x14ac:dyDescent="0.35">
      <c r="K391" s="89"/>
    </row>
    <row r="392" spans="11:11" x14ac:dyDescent="0.35">
      <c r="K392" s="89"/>
    </row>
    <row r="393" spans="11:11" x14ac:dyDescent="0.35">
      <c r="K393" s="89"/>
    </row>
    <row r="394" spans="11:11" x14ac:dyDescent="0.35">
      <c r="K394" s="89"/>
    </row>
    <row r="395" spans="11:11" x14ac:dyDescent="0.35">
      <c r="K395" s="89"/>
    </row>
    <row r="396" spans="11:11" x14ac:dyDescent="0.35">
      <c r="K396" s="89"/>
    </row>
    <row r="397" spans="11:11" x14ac:dyDescent="0.35">
      <c r="K397" s="89"/>
    </row>
    <row r="398" spans="11:11" x14ac:dyDescent="0.35">
      <c r="K398" s="89"/>
    </row>
    <row r="399" spans="11:11" x14ac:dyDescent="0.35">
      <c r="K399" s="89"/>
    </row>
    <row r="400" spans="11:11" x14ac:dyDescent="0.35">
      <c r="K400" s="89"/>
    </row>
    <row r="401" spans="11:11" x14ac:dyDescent="0.35">
      <c r="K401" s="89"/>
    </row>
    <row r="402" spans="11:11" x14ac:dyDescent="0.35">
      <c r="K402" s="89"/>
    </row>
    <row r="403" spans="11:11" x14ac:dyDescent="0.35">
      <c r="K403" s="89"/>
    </row>
    <row r="404" spans="11:11" x14ac:dyDescent="0.35">
      <c r="K404" s="89"/>
    </row>
    <row r="405" spans="11:11" x14ac:dyDescent="0.35">
      <c r="K405" s="89"/>
    </row>
    <row r="406" spans="11:11" x14ac:dyDescent="0.35">
      <c r="K406" s="89"/>
    </row>
    <row r="407" spans="11:11" x14ac:dyDescent="0.35">
      <c r="K407" s="89"/>
    </row>
    <row r="408" spans="11:11" x14ac:dyDescent="0.35">
      <c r="K408" s="89"/>
    </row>
    <row r="409" spans="11:11" x14ac:dyDescent="0.35">
      <c r="K409" s="89"/>
    </row>
    <row r="410" spans="11:11" x14ac:dyDescent="0.35">
      <c r="K410" s="89"/>
    </row>
    <row r="411" spans="11:11" x14ac:dyDescent="0.35">
      <c r="K411" s="89"/>
    </row>
    <row r="412" spans="11:11" x14ac:dyDescent="0.35">
      <c r="K412" s="89"/>
    </row>
    <row r="413" spans="11:11" x14ac:dyDescent="0.35">
      <c r="K413" s="89"/>
    </row>
    <row r="414" spans="11:11" x14ac:dyDescent="0.35">
      <c r="K414" s="89"/>
    </row>
    <row r="415" spans="11:11" x14ac:dyDescent="0.35">
      <c r="K415" s="89"/>
    </row>
    <row r="416" spans="11:11" x14ac:dyDescent="0.35">
      <c r="K416" s="89"/>
    </row>
    <row r="417" spans="11:11" x14ac:dyDescent="0.35">
      <c r="K417" s="89"/>
    </row>
    <row r="418" spans="11:11" x14ac:dyDescent="0.35">
      <c r="K418" s="89"/>
    </row>
    <row r="419" spans="11:11" x14ac:dyDescent="0.35">
      <c r="K419" s="89"/>
    </row>
    <row r="420" spans="11:11" x14ac:dyDescent="0.35">
      <c r="K420" s="89"/>
    </row>
    <row r="421" spans="11:11" x14ac:dyDescent="0.35">
      <c r="K421" s="89"/>
    </row>
    <row r="422" spans="11:11" x14ac:dyDescent="0.35">
      <c r="K422" s="89"/>
    </row>
    <row r="423" spans="11:11" x14ac:dyDescent="0.35">
      <c r="K423" s="89"/>
    </row>
    <row r="424" spans="11:11" x14ac:dyDescent="0.35">
      <c r="K424" s="89"/>
    </row>
    <row r="425" spans="11:11" x14ac:dyDescent="0.35">
      <c r="K425" s="89"/>
    </row>
    <row r="426" spans="11:11" x14ac:dyDescent="0.35">
      <c r="K426" s="89"/>
    </row>
    <row r="427" spans="11:11" x14ac:dyDescent="0.35">
      <c r="K427" s="89"/>
    </row>
    <row r="428" spans="11:11" x14ac:dyDescent="0.35">
      <c r="K428" s="89"/>
    </row>
    <row r="429" spans="11:11" x14ac:dyDescent="0.35">
      <c r="K429" s="89"/>
    </row>
    <row r="430" spans="11:11" x14ac:dyDescent="0.35">
      <c r="K430" s="89"/>
    </row>
    <row r="431" spans="11:11" x14ac:dyDescent="0.35">
      <c r="K431" s="89"/>
    </row>
    <row r="432" spans="11:11" x14ac:dyDescent="0.35">
      <c r="K432" s="89"/>
    </row>
    <row r="433" spans="11:11" x14ac:dyDescent="0.35">
      <c r="K433" s="89"/>
    </row>
    <row r="434" spans="11:11" x14ac:dyDescent="0.35">
      <c r="K434" s="89"/>
    </row>
    <row r="435" spans="11:11" x14ac:dyDescent="0.35">
      <c r="K435" s="89"/>
    </row>
    <row r="436" spans="11:11" x14ac:dyDescent="0.35">
      <c r="K436" s="89"/>
    </row>
    <row r="437" spans="11:11" x14ac:dyDescent="0.35">
      <c r="K437" s="89"/>
    </row>
    <row r="438" spans="11:11" x14ac:dyDescent="0.35">
      <c r="K438" s="89"/>
    </row>
    <row r="439" spans="11:11" x14ac:dyDescent="0.35">
      <c r="K439" s="89"/>
    </row>
    <row r="440" spans="11:11" x14ac:dyDescent="0.35">
      <c r="K440" s="89"/>
    </row>
    <row r="441" spans="11:11" x14ac:dyDescent="0.35">
      <c r="K441" s="89"/>
    </row>
    <row r="442" spans="11:11" x14ac:dyDescent="0.35">
      <c r="K442" s="89"/>
    </row>
    <row r="443" spans="11:11" x14ac:dyDescent="0.35">
      <c r="K443" s="89"/>
    </row>
    <row r="444" spans="11:11" x14ac:dyDescent="0.35">
      <c r="K444" s="89"/>
    </row>
    <row r="445" spans="11:11" x14ac:dyDescent="0.35">
      <c r="K445" s="89"/>
    </row>
    <row r="446" spans="11:11" x14ac:dyDescent="0.35">
      <c r="K446" s="89"/>
    </row>
    <row r="447" spans="11:11" x14ac:dyDescent="0.35">
      <c r="K447" s="89"/>
    </row>
    <row r="448" spans="11:11" x14ac:dyDescent="0.35">
      <c r="K448" s="89"/>
    </row>
    <row r="449" spans="11:11" x14ac:dyDescent="0.35">
      <c r="K449" s="89"/>
    </row>
    <row r="450" spans="11:11" x14ac:dyDescent="0.35">
      <c r="K450" s="89"/>
    </row>
    <row r="451" spans="11:11" x14ac:dyDescent="0.35">
      <c r="K451" s="89"/>
    </row>
    <row r="452" spans="11:11" x14ac:dyDescent="0.35">
      <c r="K452" s="89"/>
    </row>
    <row r="453" spans="11:11" x14ac:dyDescent="0.35">
      <c r="K453" s="89"/>
    </row>
    <row r="454" spans="11:11" x14ac:dyDescent="0.35">
      <c r="K454" s="89"/>
    </row>
    <row r="455" spans="11:11" x14ac:dyDescent="0.35">
      <c r="K455" s="89"/>
    </row>
    <row r="456" spans="11:11" x14ac:dyDescent="0.35">
      <c r="K456" s="89"/>
    </row>
    <row r="457" spans="11:11" x14ac:dyDescent="0.35">
      <c r="K457" s="89"/>
    </row>
    <row r="458" spans="11:11" x14ac:dyDescent="0.35">
      <c r="K458" s="89"/>
    </row>
    <row r="459" spans="11:11" x14ac:dyDescent="0.35">
      <c r="K459" s="89"/>
    </row>
    <row r="460" spans="11:11" x14ac:dyDescent="0.35">
      <c r="K460" s="89"/>
    </row>
    <row r="461" spans="11:11" x14ac:dyDescent="0.35">
      <c r="K461" s="89"/>
    </row>
    <row r="462" spans="11:11" x14ac:dyDescent="0.35">
      <c r="K462" s="89"/>
    </row>
    <row r="463" spans="11:11" x14ac:dyDescent="0.35">
      <c r="K463" s="89"/>
    </row>
    <row r="464" spans="11:11" x14ac:dyDescent="0.35">
      <c r="K464" s="89"/>
    </row>
    <row r="465" spans="11:11" x14ac:dyDescent="0.35">
      <c r="K465" s="89"/>
    </row>
    <row r="466" spans="11:11" x14ac:dyDescent="0.35">
      <c r="K466" s="89"/>
    </row>
    <row r="467" spans="11:11" x14ac:dyDescent="0.35">
      <c r="K467" s="89"/>
    </row>
    <row r="468" spans="11:11" x14ac:dyDescent="0.35">
      <c r="K468" s="89"/>
    </row>
    <row r="469" spans="11:11" x14ac:dyDescent="0.35">
      <c r="K469" s="89"/>
    </row>
    <row r="470" spans="11:11" x14ac:dyDescent="0.35">
      <c r="K470" s="89"/>
    </row>
    <row r="471" spans="11:11" x14ac:dyDescent="0.35">
      <c r="K471" s="89"/>
    </row>
    <row r="472" spans="11:11" x14ac:dyDescent="0.35">
      <c r="K472" s="89"/>
    </row>
    <row r="473" spans="11:11" x14ac:dyDescent="0.35">
      <c r="K473" s="89"/>
    </row>
    <row r="474" spans="11:11" x14ac:dyDescent="0.35">
      <c r="K474" s="89"/>
    </row>
    <row r="475" spans="11:11" x14ac:dyDescent="0.35">
      <c r="K475" s="89"/>
    </row>
    <row r="476" spans="11:11" x14ac:dyDescent="0.35">
      <c r="K476" s="89"/>
    </row>
    <row r="477" spans="11:11" x14ac:dyDescent="0.35">
      <c r="K477" s="89"/>
    </row>
    <row r="478" spans="11:11" x14ac:dyDescent="0.35">
      <c r="K478" s="89"/>
    </row>
    <row r="479" spans="11:11" x14ac:dyDescent="0.35">
      <c r="K479" s="89"/>
    </row>
    <row r="480" spans="11:11" x14ac:dyDescent="0.35">
      <c r="K480" s="89"/>
    </row>
    <row r="481" spans="11:11" x14ac:dyDescent="0.35">
      <c r="K481" s="89"/>
    </row>
    <row r="482" spans="11:11" x14ac:dyDescent="0.35">
      <c r="K482" s="89"/>
    </row>
    <row r="483" spans="11:11" x14ac:dyDescent="0.35">
      <c r="K483" s="89"/>
    </row>
    <row r="484" spans="11:11" x14ac:dyDescent="0.35">
      <c r="K484" s="89"/>
    </row>
    <row r="485" spans="11:11" x14ac:dyDescent="0.35">
      <c r="K485" s="89"/>
    </row>
    <row r="486" spans="11:11" x14ac:dyDescent="0.35">
      <c r="K486" s="89"/>
    </row>
    <row r="487" spans="11:11" x14ac:dyDescent="0.35">
      <c r="K487" s="89"/>
    </row>
    <row r="488" spans="11:11" x14ac:dyDescent="0.35">
      <c r="K488" s="89"/>
    </row>
    <row r="489" spans="11:11" x14ac:dyDescent="0.35">
      <c r="K489" s="89"/>
    </row>
    <row r="490" spans="11:11" x14ac:dyDescent="0.35">
      <c r="K490" s="89"/>
    </row>
    <row r="491" spans="11:11" x14ac:dyDescent="0.35">
      <c r="K491" s="89"/>
    </row>
    <row r="492" spans="11:11" x14ac:dyDescent="0.35">
      <c r="K492" s="89"/>
    </row>
    <row r="493" spans="11:11" x14ac:dyDescent="0.35">
      <c r="K493" s="89"/>
    </row>
    <row r="494" spans="11:11" x14ac:dyDescent="0.35">
      <c r="K494" s="89"/>
    </row>
    <row r="495" spans="11:11" x14ac:dyDescent="0.35">
      <c r="K495" s="89"/>
    </row>
    <row r="496" spans="11:11" x14ac:dyDescent="0.35">
      <c r="K496" s="89"/>
    </row>
    <row r="497" spans="11:11" x14ac:dyDescent="0.35">
      <c r="K497" s="89"/>
    </row>
    <row r="498" spans="11:11" x14ac:dyDescent="0.35">
      <c r="K498" s="89"/>
    </row>
    <row r="499" spans="11:11" x14ac:dyDescent="0.35">
      <c r="K499" s="89"/>
    </row>
    <row r="500" spans="11:11" x14ac:dyDescent="0.35">
      <c r="K500" s="89"/>
    </row>
    <row r="501" spans="11:11" x14ac:dyDescent="0.35">
      <c r="K501" s="89"/>
    </row>
    <row r="502" spans="11:11" x14ac:dyDescent="0.35">
      <c r="K502" s="89"/>
    </row>
    <row r="503" spans="11:11" x14ac:dyDescent="0.35">
      <c r="K503" s="89"/>
    </row>
    <row r="504" spans="11:11" x14ac:dyDescent="0.35">
      <c r="K504" s="89"/>
    </row>
    <row r="505" spans="11:11" x14ac:dyDescent="0.35">
      <c r="K505" s="89"/>
    </row>
    <row r="506" spans="11:11" x14ac:dyDescent="0.35">
      <c r="K506" s="89"/>
    </row>
    <row r="507" spans="11:11" x14ac:dyDescent="0.35">
      <c r="K507" s="89"/>
    </row>
    <row r="508" spans="11:11" x14ac:dyDescent="0.35">
      <c r="K508" s="89"/>
    </row>
    <row r="509" spans="11:11" x14ac:dyDescent="0.35">
      <c r="K509" s="89"/>
    </row>
    <row r="510" spans="11:11" x14ac:dyDescent="0.35">
      <c r="K510" s="89"/>
    </row>
    <row r="511" spans="11:11" x14ac:dyDescent="0.35">
      <c r="K511" s="89"/>
    </row>
    <row r="512" spans="11:11" x14ac:dyDescent="0.35">
      <c r="K512" s="89"/>
    </row>
    <row r="513" spans="11:11" x14ac:dyDescent="0.35">
      <c r="K513" s="89"/>
    </row>
    <row r="514" spans="11:11" x14ac:dyDescent="0.35">
      <c r="K514" s="89"/>
    </row>
    <row r="515" spans="11:11" x14ac:dyDescent="0.35">
      <c r="K515" s="89"/>
    </row>
    <row r="516" spans="11:11" x14ac:dyDescent="0.35">
      <c r="K516" s="89"/>
    </row>
    <row r="517" spans="11:11" x14ac:dyDescent="0.35">
      <c r="K517" s="89"/>
    </row>
    <row r="518" spans="11:11" x14ac:dyDescent="0.35">
      <c r="K518" s="89"/>
    </row>
    <row r="519" spans="11:11" x14ac:dyDescent="0.35">
      <c r="K519" s="89"/>
    </row>
    <row r="520" spans="11:11" x14ac:dyDescent="0.35">
      <c r="K520" s="89"/>
    </row>
    <row r="521" spans="11:11" x14ac:dyDescent="0.35">
      <c r="K521" s="89"/>
    </row>
    <row r="522" spans="11:11" x14ac:dyDescent="0.35">
      <c r="K522" s="89"/>
    </row>
    <row r="523" spans="11:11" x14ac:dyDescent="0.35">
      <c r="K523" s="89"/>
    </row>
    <row r="524" spans="11:11" x14ac:dyDescent="0.35">
      <c r="K524" s="89"/>
    </row>
    <row r="525" spans="11:11" x14ac:dyDescent="0.35">
      <c r="K525" s="89"/>
    </row>
    <row r="526" spans="11:11" x14ac:dyDescent="0.35">
      <c r="K526" s="89"/>
    </row>
    <row r="527" spans="11:11" x14ac:dyDescent="0.35">
      <c r="K527" s="89"/>
    </row>
    <row r="528" spans="11:11" x14ac:dyDescent="0.35">
      <c r="K528" s="89"/>
    </row>
    <row r="529" spans="11:11" x14ac:dyDescent="0.35">
      <c r="K529" s="89"/>
    </row>
    <row r="530" spans="11:11" x14ac:dyDescent="0.35">
      <c r="K530" s="89"/>
    </row>
    <row r="531" spans="11:11" x14ac:dyDescent="0.35">
      <c r="K531" s="89"/>
    </row>
    <row r="532" spans="11:11" x14ac:dyDescent="0.35">
      <c r="K532" s="89"/>
    </row>
    <row r="533" spans="11:11" x14ac:dyDescent="0.35">
      <c r="K533" s="89"/>
    </row>
    <row r="534" spans="11:11" x14ac:dyDescent="0.35">
      <c r="K534" s="89"/>
    </row>
    <row r="535" spans="11:11" x14ac:dyDescent="0.35">
      <c r="K535" s="89"/>
    </row>
    <row r="536" spans="11:11" x14ac:dyDescent="0.35">
      <c r="K536" s="89"/>
    </row>
    <row r="537" spans="11:11" x14ac:dyDescent="0.35">
      <c r="K537" s="89"/>
    </row>
    <row r="538" spans="11:11" x14ac:dyDescent="0.35">
      <c r="K538" s="89"/>
    </row>
    <row r="539" spans="11:11" x14ac:dyDescent="0.35">
      <c r="K539" s="89"/>
    </row>
    <row r="540" spans="11:11" x14ac:dyDescent="0.35">
      <c r="K540" s="89"/>
    </row>
    <row r="541" spans="11:11" x14ac:dyDescent="0.35">
      <c r="K541" s="89"/>
    </row>
    <row r="542" spans="11:11" x14ac:dyDescent="0.35">
      <c r="K542" s="89"/>
    </row>
    <row r="543" spans="11:11" x14ac:dyDescent="0.35">
      <c r="K543" s="89"/>
    </row>
    <row r="544" spans="11:11" x14ac:dyDescent="0.35">
      <c r="K544" s="89"/>
    </row>
    <row r="545" spans="11:11" x14ac:dyDescent="0.35">
      <c r="K545" s="89"/>
    </row>
    <row r="546" spans="11:11" x14ac:dyDescent="0.35">
      <c r="K546" s="89"/>
    </row>
    <row r="547" spans="11:11" x14ac:dyDescent="0.35">
      <c r="K547" s="89"/>
    </row>
    <row r="548" spans="11:11" x14ac:dyDescent="0.35">
      <c r="K548" s="89"/>
    </row>
    <row r="549" spans="11:11" x14ac:dyDescent="0.35">
      <c r="K549" s="89"/>
    </row>
    <row r="550" spans="11:11" x14ac:dyDescent="0.35">
      <c r="K550" s="89"/>
    </row>
    <row r="551" spans="11:11" x14ac:dyDescent="0.35">
      <c r="K551" s="89"/>
    </row>
    <row r="552" spans="11:11" x14ac:dyDescent="0.35">
      <c r="K552" s="89"/>
    </row>
    <row r="553" spans="11:11" x14ac:dyDescent="0.35">
      <c r="K553" s="89"/>
    </row>
    <row r="554" spans="11:11" x14ac:dyDescent="0.35">
      <c r="K554" s="89"/>
    </row>
    <row r="555" spans="11:11" x14ac:dyDescent="0.35">
      <c r="K555" s="89"/>
    </row>
    <row r="556" spans="11:11" x14ac:dyDescent="0.35">
      <c r="K556" s="89"/>
    </row>
    <row r="557" spans="11:11" x14ac:dyDescent="0.35">
      <c r="K557" s="89"/>
    </row>
    <row r="558" spans="11:11" x14ac:dyDescent="0.35">
      <c r="K558" s="89"/>
    </row>
    <row r="559" spans="11:11" x14ac:dyDescent="0.35">
      <c r="K559" s="89"/>
    </row>
    <row r="560" spans="11:11" x14ac:dyDescent="0.35">
      <c r="K560" s="89"/>
    </row>
    <row r="561" spans="11:11" x14ac:dyDescent="0.35">
      <c r="K561" s="89"/>
    </row>
    <row r="562" spans="11:11" x14ac:dyDescent="0.35">
      <c r="K562" s="89"/>
    </row>
    <row r="563" spans="11:11" x14ac:dyDescent="0.35">
      <c r="K563" s="89"/>
    </row>
    <row r="564" spans="11:11" x14ac:dyDescent="0.35">
      <c r="K564" s="89"/>
    </row>
    <row r="565" spans="11:11" x14ac:dyDescent="0.35">
      <c r="K565" s="89"/>
    </row>
    <row r="566" spans="11:11" x14ac:dyDescent="0.35">
      <c r="K566" s="89"/>
    </row>
    <row r="567" spans="11:11" x14ac:dyDescent="0.35">
      <c r="K567" s="89"/>
    </row>
    <row r="568" spans="11:11" x14ac:dyDescent="0.35">
      <c r="K568" s="89"/>
    </row>
    <row r="569" spans="11:11" x14ac:dyDescent="0.35">
      <c r="K569" s="89"/>
    </row>
    <row r="570" spans="11:11" x14ac:dyDescent="0.35">
      <c r="K570" s="89"/>
    </row>
    <row r="571" spans="11:11" x14ac:dyDescent="0.35">
      <c r="K571" s="89"/>
    </row>
    <row r="572" spans="11:11" x14ac:dyDescent="0.35">
      <c r="K572" s="89"/>
    </row>
    <row r="573" spans="11:11" x14ac:dyDescent="0.35">
      <c r="K573" s="89"/>
    </row>
    <row r="574" spans="11:11" x14ac:dyDescent="0.35">
      <c r="K574" s="89"/>
    </row>
    <row r="575" spans="11:11" x14ac:dyDescent="0.35">
      <c r="K575" s="89"/>
    </row>
    <row r="576" spans="11:11" x14ac:dyDescent="0.35">
      <c r="K576" s="89"/>
    </row>
    <row r="577" spans="11:11" x14ac:dyDescent="0.35">
      <c r="K577" s="89"/>
    </row>
    <row r="578" spans="11:11" x14ac:dyDescent="0.35">
      <c r="K578" s="89"/>
    </row>
    <row r="579" spans="11:11" x14ac:dyDescent="0.35">
      <c r="K579" s="89"/>
    </row>
    <row r="580" spans="11:11" x14ac:dyDescent="0.35">
      <c r="K580" s="89"/>
    </row>
    <row r="581" spans="11:11" x14ac:dyDescent="0.35">
      <c r="K581" s="89"/>
    </row>
    <row r="582" spans="11:11" x14ac:dyDescent="0.35">
      <c r="K582" s="89"/>
    </row>
    <row r="583" spans="11:11" x14ac:dyDescent="0.35">
      <c r="K583" s="89"/>
    </row>
    <row r="584" spans="11:11" x14ac:dyDescent="0.35">
      <c r="K584" s="89"/>
    </row>
    <row r="585" spans="11:11" x14ac:dyDescent="0.35">
      <c r="K585" s="89"/>
    </row>
    <row r="586" spans="11:11" x14ac:dyDescent="0.35">
      <c r="K586" s="89"/>
    </row>
    <row r="587" spans="11:11" x14ac:dyDescent="0.35">
      <c r="K587" s="89"/>
    </row>
    <row r="588" spans="11:11" x14ac:dyDescent="0.35">
      <c r="K588" s="89"/>
    </row>
    <row r="589" spans="11:11" x14ac:dyDescent="0.35">
      <c r="K589" s="89"/>
    </row>
    <row r="590" spans="11:11" x14ac:dyDescent="0.35">
      <c r="K590" s="89"/>
    </row>
    <row r="591" spans="11:11" x14ac:dyDescent="0.35">
      <c r="K591" s="89"/>
    </row>
    <row r="592" spans="11:11" x14ac:dyDescent="0.35">
      <c r="K592" s="89"/>
    </row>
    <row r="593" spans="11:11" x14ac:dyDescent="0.35">
      <c r="K593" s="89"/>
    </row>
    <row r="594" spans="11:11" x14ac:dyDescent="0.35">
      <c r="K594" s="89"/>
    </row>
    <row r="595" spans="11:11" x14ac:dyDescent="0.35">
      <c r="K595" s="89"/>
    </row>
    <row r="596" spans="11:11" x14ac:dyDescent="0.35">
      <c r="K596" s="89"/>
    </row>
    <row r="597" spans="11:11" x14ac:dyDescent="0.35">
      <c r="K597" s="89"/>
    </row>
    <row r="598" spans="11:11" x14ac:dyDescent="0.35">
      <c r="K598" s="89"/>
    </row>
    <row r="599" spans="11:11" x14ac:dyDescent="0.35">
      <c r="K599" s="89"/>
    </row>
    <row r="600" spans="11:11" x14ac:dyDescent="0.35">
      <c r="K600" s="89"/>
    </row>
    <row r="601" spans="11:11" x14ac:dyDescent="0.35">
      <c r="K601" s="89"/>
    </row>
    <row r="602" spans="11:11" x14ac:dyDescent="0.35">
      <c r="K602" s="89"/>
    </row>
    <row r="603" spans="11:11" x14ac:dyDescent="0.35">
      <c r="K603" s="89"/>
    </row>
    <row r="604" spans="11:11" x14ac:dyDescent="0.35">
      <c r="K604" s="89"/>
    </row>
    <row r="605" spans="11:11" x14ac:dyDescent="0.35">
      <c r="K605" s="89"/>
    </row>
    <row r="606" spans="11:11" x14ac:dyDescent="0.35">
      <c r="K606" s="89"/>
    </row>
    <row r="607" spans="11:11" x14ac:dyDescent="0.35">
      <c r="K607" s="89"/>
    </row>
    <row r="608" spans="11:11" x14ac:dyDescent="0.35">
      <c r="K608" s="89"/>
    </row>
    <row r="609" spans="11:11" x14ac:dyDescent="0.35">
      <c r="K609" s="89"/>
    </row>
    <row r="610" spans="11:11" x14ac:dyDescent="0.35">
      <c r="K610" s="89"/>
    </row>
    <row r="611" spans="11:11" x14ac:dyDescent="0.35">
      <c r="K611" s="89"/>
    </row>
    <row r="612" spans="11:11" x14ac:dyDescent="0.35">
      <c r="K612" s="89"/>
    </row>
    <row r="613" spans="11:11" x14ac:dyDescent="0.35">
      <c r="K613" s="89"/>
    </row>
    <row r="614" spans="11:11" x14ac:dyDescent="0.35">
      <c r="K614" s="89"/>
    </row>
    <row r="615" spans="11:11" x14ac:dyDescent="0.35">
      <c r="K615" s="89"/>
    </row>
    <row r="616" spans="11:11" x14ac:dyDescent="0.35">
      <c r="K616" s="89"/>
    </row>
    <row r="617" spans="11:11" x14ac:dyDescent="0.35">
      <c r="K617" s="89"/>
    </row>
    <row r="618" spans="11:11" x14ac:dyDescent="0.35">
      <c r="K618" s="89"/>
    </row>
    <row r="619" spans="11:11" x14ac:dyDescent="0.35">
      <c r="K619" s="89"/>
    </row>
    <row r="620" spans="11:11" x14ac:dyDescent="0.35">
      <c r="K620" s="89"/>
    </row>
    <row r="621" spans="11:11" x14ac:dyDescent="0.35">
      <c r="K621" s="89"/>
    </row>
    <row r="622" spans="11:11" x14ac:dyDescent="0.35">
      <c r="K622" s="89"/>
    </row>
    <row r="623" spans="11:11" x14ac:dyDescent="0.35">
      <c r="K623" s="89"/>
    </row>
    <row r="624" spans="11:11" x14ac:dyDescent="0.35">
      <c r="K624" s="89"/>
    </row>
    <row r="625" spans="11:11" x14ac:dyDescent="0.35">
      <c r="K625" s="89"/>
    </row>
    <row r="626" spans="11:11" x14ac:dyDescent="0.35">
      <c r="K626" s="89"/>
    </row>
    <row r="627" spans="11:11" x14ac:dyDescent="0.35">
      <c r="K627" s="89"/>
    </row>
    <row r="628" spans="11:11" x14ac:dyDescent="0.35">
      <c r="K628" s="89"/>
    </row>
    <row r="629" spans="11:11" x14ac:dyDescent="0.35">
      <c r="K629" s="89"/>
    </row>
    <row r="630" spans="11:11" x14ac:dyDescent="0.35">
      <c r="K630" s="89"/>
    </row>
    <row r="631" spans="11:11" x14ac:dyDescent="0.35">
      <c r="K631" s="89"/>
    </row>
    <row r="632" spans="11:11" x14ac:dyDescent="0.35">
      <c r="K632" s="89"/>
    </row>
    <row r="633" spans="11:11" x14ac:dyDescent="0.35">
      <c r="K633" s="89"/>
    </row>
    <row r="634" spans="11:11" x14ac:dyDescent="0.35">
      <c r="K634" s="89"/>
    </row>
    <row r="635" spans="11:11" x14ac:dyDescent="0.35">
      <c r="K635" s="89"/>
    </row>
    <row r="636" spans="11:11" x14ac:dyDescent="0.35">
      <c r="K636" s="89"/>
    </row>
    <row r="637" spans="11:11" x14ac:dyDescent="0.35">
      <c r="K637" s="89"/>
    </row>
    <row r="638" spans="11:11" x14ac:dyDescent="0.35">
      <c r="K638" s="89"/>
    </row>
    <row r="639" spans="11:11" x14ac:dyDescent="0.35">
      <c r="K639" s="89"/>
    </row>
    <row r="640" spans="11:11" x14ac:dyDescent="0.35">
      <c r="K640" s="89"/>
    </row>
    <row r="641" spans="11:11" x14ac:dyDescent="0.35">
      <c r="K641" s="89"/>
    </row>
    <row r="642" spans="11:11" x14ac:dyDescent="0.35">
      <c r="K642" s="89"/>
    </row>
    <row r="643" spans="11:11" x14ac:dyDescent="0.35">
      <c r="K643" s="89"/>
    </row>
    <row r="644" spans="11:11" x14ac:dyDescent="0.35">
      <c r="K644" s="89"/>
    </row>
    <row r="645" spans="11:11" x14ac:dyDescent="0.35">
      <c r="K645" s="89"/>
    </row>
    <row r="646" spans="11:11" x14ac:dyDescent="0.35">
      <c r="K646" s="89"/>
    </row>
    <row r="647" spans="11:11" x14ac:dyDescent="0.35">
      <c r="K647" s="89"/>
    </row>
    <row r="648" spans="11:11" x14ac:dyDescent="0.35">
      <c r="K648" s="89"/>
    </row>
    <row r="649" spans="11:11" x14ac:dyDescent="0.35">
      <c r="K649" s="89"/>
    </row>
    <row r="650" spans="11:11" x14ac:dyDescent="0.35">
      <c r="K650" s="89"/>
    </row>
    <row r="651" spans="11:11" x14ac:dyDescent="0.35">
      <c r="K651" s="89"/>
    </row>
    <row r="652" spans="11:11" x14ac:dyDescent="0.35">
      <c r="K652" s="89"/>
    </row>
    <row r="653" spans="11:11" x14ac:dyDescent="0.35">
      <c r="K653" s="89"/>
    </row>
    <row r="654" spans="11:11" x14ac:dyDescent="0.35">
      <c r="K654" s="89"/>
    </row>
    <row r="655" spans="11:11" x14ac:dyDescent="0.35">
      <c r="K655" s="89"/>
    </row>
    <row r="656" spans="11:11" x14ac:dyDescent="0.35">
      <c r="K656" s="89"/>
    </row>
    <row r="657" spans="11:11" x14ac:dyDescent="0.35">
      <c r="K657" s="89"/>
    </row>
    <row r="658" spans="11:11" x14ac:dyDescent="0.35">
      <c r="K658" s="89"/>
    </row>
    <row r="659" spans="11:11" x14ac:dyDescent="0.35">
      <c r="K659" s="89"/>
    </row>
    <row r="660" spans="11:11" x14ac:dyDescent="0.35">
      <c r="K660" s="89"/>
    </row>
    <row r="661" spans="11:11" x14ac:dyDescent="0.35">
      <c r="K661" s="89"/>
    </row>
    <row r="662" spans="11:11" x14ac:dyDescent="0.35">
      <c r="K662" s="89"/>
    </row>
    <row r="663" spans="11:11" x14ac:dyDescent="0.35">
      <c r="K663" s="89"/>
    </row>
    <row r="664" spans="11:11" x14ac:dyDescent="0.35">
      <c r="K664" s="89"/>
    </row>
    <row r="665" spans="11:11" x14ac:dyDescent="0.35">
      <c r="K665" s="89"/>
    </row>
    <row r="666" spans="11:11" x14ac:dyDescent="0.35">
      <c r="K666" s="89"/>
    </row>
    <row r="667" spans="11:11" x14ac:dyDescent="0.35">
      <c r="K667" s="89"/>
    </row>
    <row r="668" spans="11:11" x14ac:dyDescent="0.35">
      <c r="K668" s="89"/>
    </row>
    <row r="669" spans="11:11" x14ac:dyDescent="0.35">
      <c r="K669" s="89"/>
    </row>
    <row r="670" spans="11:11" x14ac:dyDescent="0.35">
      <c r="K670" s="89"/>
    </row>
    <row r="671" spans="11:11" x14ac:dyDescent="0.35">
      <c r="K671" s="89"/>
    </row>
    <row r="672" spans="11:11" x14ac:dyDescent="0.35">
      <c r="K672" s="89"/>
    </row>
    <row r="673" spans="11:11" x14ac:dyDescent="0.35">
      <c r="K673" s="89"/>
    </row>
    <row r="674" spans="11:11" x14ac:dyDescent="0.35">
      <c r="K674" s="89"/>
    </row>
    <row r="675" spans="11:11" x14ac:dyDescent="0.35">
      <c r="K675" s="89"/>
    </row>
    <row r="676" spans="11:11" x14ac:dyDescent="0.35">
      <c r="K676" s="89"/>
    </row>
    <row r="677" spans="11:11" x14ac:dyDescent="0.35">
      <c r="K677" s="89"/>
    </row>
    <row r="678" spans="11:11" x14ac:dyDescent="0.35">
      <c r="K678" s="89"/>
    </row>
    <row r="679" spans="11:11" x14ac:dyDescent="0.35">
      <c r="K679" s="89"/>
    </row>
    <row r="680" spans="11:11" x14ac:dyDescent="0.35">
      <c r="K680" s="89"/>
    </row>
    <row r="681" spans="11:11" x14ac:dyDescent="0.35">
      <c r="K681" s="89"/>
    </row>
    <row r="682" spans="11:11" x14ac:dyDescent="0.35">
      <c r="K682" s="89"/>
    </row>
    <row r="683" spans="11:11" x14ac:dyDescent="0.35">
      <c r="K683" s="89"/>
    </row>
    <row r="684" spans="11:11" x14ac:dyDescent="0.35">
      <c r="K684" s="89"/>
    </row>
    <row r="685" spans="11:11" x14ac:dyDescent="0.35">
      <c r="K685" s="89"/>
    </row>
    <row r="686" spans="11:11" x14ac:dyDescent="0.35">
      <c r="K686" s="89"/>
    </row>
    <row r="687" spans="11:11" x14ac:dyDescent="0.35">
      <c r="K687" s="89"/>
    </row>
    <row r="688" spans="11:11" x14ac:dyDescent="0.35">
      <c r="K688" s="89"/>
    </row>
    <row r="689" spans="11:11" x14ac:dyDescent="0.35">
      <c r="K689" s="89"/>
    </row>
    <row r="690" spans="11:11" x14ac:dyDescent="0.35">
      <c r="K690" s="89"/>
    </row>
    <row r="691" spans="11:11" x14ac:dyDescent="0.35">
      <c r="K691" s="89"/>
    </row>
    <row r="692" spans="11:11" x14ac:dyDescent="0.35">
      <c r="K692" s="89"/>
    </row>
    <row r="693" spans="11:11" x14ac:dyDescent="0.35">
      <c r="K693" s="89"/>
    </row>
    <row r="694" spans="11:11" x14ac:dyDescent="0.35">
      <c r="K694" s="89"/>
    </row>
    <row r="695" spans="11:11" x14ac:dyDescent="0.35">
      <c r="K695" s="89"/>
    </row>
    <row r="696" spans="11:11" x14ac:dyDescent="0.35">
      <c r="K696" s="89"/>
    </row>
    <row r="697" spans="11:11" x14ac:dyDescent="0.35">
      <c r="K697" s="89"/>
    </row>
    <row r="698" spans="11:11" x14ac:dyDescent="0.35">
      <c r="K698" s="89"/>
    </row>
    <row r="699" spans="11:11" x14ac:dyDescent="0.35">
      <c r="K699" s="89"/>
    </row>
    <row r="700" spans="11:11" x14ac:dyDescent="0.35">
      <c r="K700" s="89"/>
    </row>
    <row r="701" spans="11:11" x14ac:dyDescent="0.35">
      <c r="K701" s="89"/>
    </row>
    <row r="702" spans="11:11" x14ac:dyDescent="0.35">
      <c r="K702" s="89"/>
    </row>
    <row r="703" spans="11:11" x14ac:dyDescent="0.35">
      <c r="K703" s="89"/>
    </row>
    <row r="704" spans="11:11" x14ac:dyDescent="0.35">
      <c r="K704" s="89"/>
    </row>
    <row r="705" spans="11:11" x14ac:dyDescent="0.35">
      <c r="K705" s="89"/>
    </row>
    <row r="706" spans="11:11" x14ac:dyDescent="0.35">
      <c r="K706" s="89"/>
    </row>
    <row r="707" spans="11:11" x14ac:dyDescent="0.35">
      <c r="K707" s="89"/>
    </row>
    <row r="708" spans="11:11" x14ac:dyDescent="0.35">
      <c r="K708" s="89"/>
    </row>
    <row r="709" spans="11:11" x14ac:dyDescent="0.35">
      <c r="K709" s="89"/>
    </row>
    <row r="710" spans="11:11" x14ac:dyDescent="0.35">
      <c r="K710" s="89"/>
    </row>
    <row r="711" spans="11:11" x14ac:dyDescent="0.35">
      <c r="K711" s="89"/>
    </row>
    <row r="712" spans="11:11" x14ac:dyDescent="0.35">
      <c r="K712" s="89"/>
    </row>
    <row r="713" spans="11:11" x14ac:dyDescent="0.35">
      <c r="K713" s="89"/>
    </row>
    <row r="714" spans="11:11" x14ac:dyDescent="0.35">
      <c r="K714" s="89"/>
    </row>
    <row r="715" spans="11:11" x14ac:dyDescent="0.35">
      <c r="K715" s="89"/>
    </row>
    <row r="716" spans="11:11" x14ac:dyDescent="0.35">
      <c r="K716" s="89"/>
    </row>
    <row r="717" spans="11:11" x14ac:dyDescent="0.35">
      <c r="K717" s="89"/>
    </row>
    <row r="718" spans="11:11" x14ac:dyDescent="0.35">
      <c r="K718" s="89"/>
    </row>
    <row r="719" spans="11:11" x14ac:dyDescent="0.35">
      <c r="K719" s="89"/>
    </row>
    <row r="720" spans="11:11" x14ac:dyDescent="0.35">
      <c r="K720" s="89"/>
    </row>
    <row r="721" spans="11:11" x14ac:dyDescent="0.35">
      <c r="K721" s="89"/>
    </row>
    <row r="722" spans="11:11" x14ac:dyDescent="0.35">
      <c r="K722" s="89"/>
    </row>
    <row r="723" spans="11:11" x14ac:dyDescent="0.35">
      <c r="K723" s="89"/>
    </row>
    <row r="724" spans="11:11" x14ac:dyDescent="0.35">
      <c r="K724" s="89"/>
    </row>
    <row r="725" spans="11:11" x14ac:dyDescent="0.35">
      <c r="K725" s="89"/>
    </row>
    <row r="726" spans="11:11" x14ac:dyDescent="0.35">
      <c r="K726" s="89"/>
    </row>
    <row r="727" spans="11:11" x14ac:dyDescent="0.35">
      <c r="K727" s="89"/>
    </row>
    <row r="728" spans="11:11" x14ac:dyDescent="0.35">
      <c r="K728" s="89"/>
    </row>
    <row r="729" spans="11:11" x14ac:dyDescent="0.35">
      <c r="K729" s="89"/>
    </row>
    <row r="730" spans="11:11" x14ac:dyDescent="0.35">
      <c r="K730" s="89"/>
    </row>
    <row r="731" spans="11:11" x14ac:dyDescent="0.35">
      <c r="K731" s="89"/>
    </row>
    <row r="732" spans="11:11" x14ac:dyDescent="0.35">
      <c r="K732" s="89"/>
    </row>
    <row r="733" spans="11:11" x14ac:dyDescent="0.35">
      <c r="K733" s="89"/>
    </row>
    <row r="734" spans="11:11" x14ac:dyDescent="0.35">
      <c r="K734" s="89"/>
    </row>
    <row r="735" spans="11:11" x14ac:dyDescent="0.35">
      <c r="K735" s="89"/>
    </row>
    <row r="736" spans="11:11" x14ac:dyDescent="0.35">
      <c r="K736" s="89"/>
    </row>
    <row r="737" spans="11:11" x14ac:dyDescent="0.35">
      <c r="K737" s="89"/>
    </row>
    <row r="738" spans="11:11" x14ac:dyDescent="0.35">
      <c r="K738" s="89"/>
    </row>
    <row r="739" spans="11:11" x14ac:dyDescent="0.35">
      <c r="K739" s="89"/>
    </row>
    <row r="740" spans="11:11" x14ac:dyDescent="0.35">
      <c r="K740" s="89"/>
    </row>
    <row r="741" spans="11:11" x14ac:dyDescent="0.35">
      <c r="K741" s="89"/>
    </row>
    <row r="742" spans="11:11" x14ac:dyDescent="0.35">
      <c r="K742" s="89"/>
    </row>
    <row r="743" spans="11:11" x14ac:dyDescent="0.35">
      <c r="K743" s="89"/>
    </row>
    <row r="744" spans="11:11" x14ac:dyDescent="0.35">
      <c r="K744" s="89"/>
    </row>
    <row r="745" spans="11:11" x14ac:dyDescent="0.35">
      <c r="K745" s="89"/>
    </row>
    <row r="746" spans="11:11" x14ac:dyDescent="0.35">
      <c r="K746" s="89"/>
    </row>
    <row r="747" spans="11:11" x14ac:dyDescent="0.35">
      <c r="K747" s="89"/>
    </row>
    <row r="748" spans="11:11" x14ac:dyDescent="0.35">
      <c r="K748" s="89"/>
    </row>
    <row r="749" spans="11:11" x14ac:dyDescent="0.35">
      <c r="K749" s="89"/>
    </row>
    <row r="750" spans="11:11" x14ac:dyDescent="0.35">
      <c r="K750" s="89"/>
    </row>
    <row r="751" spans="11:11" x14ac:dyDescent="0.35">
      <c r="K751" s="89"/>
    </row>
    <row r="752" spans="11:11" x14ac:dyDescent="0.35">
      <c r="K752" s="89"/>
    </row>
    <row r="753" spans="11:11" x14ac:dyDescent="0.35">
      <c r="K753" s="89"/>
    </row>
    <row r="754" spans="11:11" x14ac:dyDescent="0.35">
      <c r="K754" s="89"/>
    </row>
    <row r="755" spans="11:11" x14ac:dyDescent="0.35">
      <c r="K755" s="89"/>
    </row>
    <row r="756" spans="11:11" x14ac:dyDescent="0.35">
      <c r="K756" s="89"/>
    </row>
    <row r="757" spans="11:11" x14ac:dyDescent="0.35">
      <c r="K757" s="89"/>
    </row>
    <row r="758" spans="11:11" x14ac:dyDescent="0.35">
      <c r="K758" s="89"/>
    </row>
    <row r="759" spans="11:11" x14ac:dyDescent="0.35">
      <c r="K759" s="89"/>
    </row>
    <row r="760" spans="11:11" x14ac:dyDescent="0.35">
      <c r="K760" s="89"/>
    </row>
    <row r="761" spans="11:11" x14ac:dyDescent="0.35">
      <c r="K761" s="89"/>
    </row>
    <row r="762" spans="11:11" x14ac:dyDescent="0.35">
      <c r="K762" s="89"/>
    </row>
    <row r="763" spans="11:11" x14ac:dyDescent="0.35">
      <c r="K763" s="89"/>
    </row>
    <row r="764" spans="11:11" x14ac:dyDescent="0.35">
      <c r="K764" s="89"/>
    </row>
    <row r="765" spans="11:11" x14ac:dyDescent="0.35">
      <c r="K765" s="89"/>
    </row>
    <row r="766" spans="11:11" x14ac:dyDescent="0.35">
      <c r="K766" s="89"/>
    </row>
    <row r="767" spans="11:11" x14ac:dyDescent="0.35">
      <c r="K767" s="89"/>
    </row>
    <row r="768" spans="11:11" x14ac:dyDescent="0.35">
      <c r="K768" s="89"/>
    </row>
    <row r="769" spans="11:11" x14ac:dyDescent="0.35">
      <c r="K769" s="89"/>
    </row>
    <row r="770" spans="11:11" x14ac:dyDescent="0.35">
      <c r="K770" s="89"/>
    </row>
    <row r="771" spans="11:11" x14ac:dyDescent="0.35">
      <c r="K771" s="89"/>
    </row>
    <row r="772" spans="11:11" x14ac:dyDescent="0.35">
      <c r="K772" s="89"/>
    </row>
    <row r="773" spans="11:11" x14ac:dyDescent="0.35">
      <c r="K773" s="89"/>
    </row>
    <row r="774" spans="11:11" x14ac:dyDescent="0.35">
      <c r="K774" s="89"/>
    </row>
    <row r="775" spans="11:11" x14ac:dyDescent="0.35">
      <c r="K775" s="89"/>
    </row>
    <row r="776" spans="11:11" x14ac:dyDescent="0.35">
      <c r="K776" s="89"/>
    </row>
    <row r="777" spans="11:11" x14ac:dyDescent="0.35">
      <c r="K777" s="89"/>
    </row>
    <row r="778" spans="11:11" x14ac:dyDescent="0.35">
      <c r="K778" s="89"/>
    </row>
    <row r="779" spans="11:11" x14ac:dyDescent="0.35">
      <c r="K779" s="89"/>
    </row>
    <row r="780" spans="11:11" x14ac:dyDescent="0.35">
      <c r="K780" s="89"/>
    </row>
    <row r="781" spans="11:11" x14ac:dyDescent="0.35">
      <c r="K781" s="89"/>
    </row>
    <row r="782" spans="11:11" x14ac:dyDescent="0.35">
      <c r="K782" s="89"/>
    </row>
    <row r="783" spans="11:11" x14ac:dyDescent="0.35">
      <c r="K783" s="89"/>
    </row>
    <row r="784" spans="11:11" x14ac:dyDescent="0.35">
      <c r="K784" s="89"/>
    </row>
    <row r="785" spans="11:11" x14ac:dyDescent="0.35">
      <c r="K785" s="89"/>
    </row>
    <row r="786" spans="11:11" x14ac:dyDescent="0.35">
      <c r="K786" s="89"/>
    </row>
    <row r="787" spans="11:11" x14ac:dyDescent="0.35">
      <c r="K787" s="89"/>
    </row>
    <row r="788" spans="11:11" x14ac:dyDescent="0.35">
      <c r="K788" s="89"/>
    </row>
    <row r="789" spans="11:11" x14ac:dyDescent="0.35">
      <c r="K789" s="89"/>
    </row>
    <row r="790" spans="11:11" x14ac:dyDescent="0.35">
      <c r="K790" s="89"/>
    </row>
    <row r="791" spans="11:11" x14ac:dyDescent="0.35">
      <c r="K791" s="89"/>
    </row>
    <row r="792" spans="11:11" x14ac:dyDescent="0.35">
      <c r="K792" s="89"/>
    </row>
    <row r="793" spans="11:11" x14ac:dyDescent="0.35">
      <c r="K793" s="89"/>
    </row>
    <row r="794" spans="11:11" x14ac:dyDescent="0.35">
      <c r="K794" s="89"/>
    </row>
    <row r="795" spans="11:11" x14ac:dyDescent="0.35">
      <c r="K795" s="89"/>
    </row>
    <row r="796" spans="11:11" x14ac:dyDescent="0.35">
      <c r="K796" s="89"/>
    </row>
    <row r="797" spans="11:11" x14ac:dyDescent="0.35">
      <c r="K797" s="89"/>
    </row>
    <row r="798" spans="11:11" x14ac:dyDescent="0.35">
      <c r="K798" s="89"/>
    </row>
    <row r="799" spans="11:11" x14ac:dyDescent="0.35">
      <c r="K799" s="89"/>
    </row>
    <row r="800" spans="11:11" x14ac:dyDescent="0.35">
      <c r="K800" s="89"/>
    </row>
    <row r="801" spans="11:11" x14ac:dyDescent="0.35">
      <c r="K801" s="89"/>
    </row>
    <row r="802" spans="11:11" x14ac:dyDescent="0.35">
      <c r="K802" s="89"/>
    </row>
    <row r="803" spans="11:11" x14ac:dyDescent="0.35">
      <c r="K803" s="89"/>
    </row>
    <row r="804" spans="11:11" x14ac:dyDescent="0.35">
      <c r="K804" s="89"/>
    </row>
    <row r="805" spans="11:11" x14ac:dyDescent="0.35">
      <c r="K805" s="89"/>
    </row>
    <row r="806" spans="11:11" x14ac:dyDescent="0.35">
      <c r="K806" s="89"/>
    </row>
    <row r="807" spans="11:11" x14ac:dyDescent="0.35">
      <c r="K807" s="89"/>
    </row>
    <row r="808" spans="11:11" x14ac:dyDescent="0.35">
      <c r="K808" s="89"/>
    </row>
    <row r="809" spans="11:11" x14ac:dyDescent="0.35">
      <c r="K809" s="89"/>
    </row>
    <row r="810" spans="11:11" x14ac:dyDescent="0.35">
      <c r="K810" s="89"/>
    </row>
    <row r="811" spans="11:11" x14ac:dyDescent="0.35">
      <c r="K811" s="89"/>
    </row>
    <row r="812" spans="11:11" x14ac:dyDescent="0.35">
      <c r="K812" s="89"/>
    </row>
    <row r="813" spans="11:11" x14ac:dyDescent="0.35">
      <c r="K813" s="89"/>
    </row>
    <row r="814" spans="11:11" x14ac:dyDescent="0.35">
      <c r="K814" s="89"/>
    </row>
    <row r="815" spans="11:11" x14ac:dyDescent="0.35">
      <c r="K815" s="89"/>
    </row>
    <row r="816" spans="11:11" x14ac:dyDescent="0.35">
      <c r="K816" s="89"/>
    </row>
    <row r="817" spans="11:11" x14ac:dyDescent="0.35">
      <c r="K817" s="89"/>
    </row>
    <row r="818" spans="11:11" x14ac:dyDescent="0.35">
      <c r="K818" s="89"/>
    </row>
    <row r="819" spans="11:11" x14ac:dyDescent="0.35">
      <c r="K819" s="89"/>
    </row>
    <row r="820" spans="11:11" x14ac:dyDescent="0.35">
      <c r="K820" s="89"/>
    </row>
    <row r="821" spans="11:11" x14ac:dyDescent="0.35">
      <c r="K821" s="89"/>
    </row>
    <row r="822" spans="11:11" x14ac:dyDescent="0.35">
      <c r="K822" s="89"/>
    </row>
    <row r="823" spans="11:11" x14ac:dyDescent="0.35">
      <c r="K823" s="89"/>
    </row>
    <row r="824" spans="11:11" x14ac:dyDescent="0.35">
      <c r="K824" s="89"/>
    </row>
    <row r="825" spans="11:11" x14ac:dyDescent="0.35">
      <c r="K825" s="89"/>
    </row>
    <row r="826" spans="11:11" x14ac:dyDescent="0.35">
      <c r="K826" s="89"/>
    </row>
    <row r="827" spans="11:11" x14ac:dyDescent="0.35">
      <c r="K827" s="89"/>
    </row>
    <row r="828" spans="11:11" x14ac:dyDescent="0.35">
      <c r="K828" s="89"/>
    </row>
    <row r="829" spans="11:11" x14ac:dyDescent="0.35">
      <c r="K829" s="89"/>
    </row>
    <row r="830" spans="11:11" x14ac:dyDescent="0.35">
      <c r="K830" s="89"/>
    </row>
    <row r="831" spans="11:11" x14ac:dyDescent="0.35">
      <c r="K831" s="89"/>
    </row>
    <row r="832" spans="11:11" x14ac:dyDescent="0.35">
      <c r="K832" s="89"/>
    </row>
    <row r="833" spans="11:11" x14ac:dyDescent="0.35">
      <c r="K833" s="89"/>
    </row>
    <row r="834" spans="11:11" x14ac:dyDescent="0.35">
      <c r="K834" s="89"/>
    </row>
    <row r="835" spans="11:11" x14ac:dyDescent="0.35">
      <c r="K835" s="89"/>
    </row>
    <row r="836" spans="11:11" x14ac:dyDescent="0.35">
      <c r="K836" s="89"/>
    </row>
    <row r="837" spans="11:11" x14ac:dyDescent="0.35">
      <c r="K837" s="89"/>
    </row>
    <row r="838" spans="11:11" x14ac:dyDescent="0.35">
      <c r="K838" s="89"/>
    </row>
    <row r="839" spans="11:11" x14ac:dyDescent="0.35">
      <c r="K839" s="89"/>
    </row>
    <row r="840" spans="11:11" x14ac:dyDescent="0.35">
      <c r="K840" s="89"/>
    </row>
    <row r="841" spans="11:11" x14ac:dyDescent="0.35">
      <c r="K841" s="89"/>
    </row>
    <row r="842" spans="11:11" x14ac:dyDescent="0.35">
      <c r="K842" s="89"/>
    </row>
    <row r="843" spans="11:11" x14ac:dyDescent="0.35">
      <c r="K843" s="89"/>
    </row>
    <row r="844" spans="11:11" x14ac:dyDescent="0.35">
      <c r="K844" s="89"/>
    </row>
    <row r="845" spans="11:11" x14ac:dyDescent="0.35">
      <c r="K845" s="89"/>
    </row>
    <row r="846" spans="11:11" x14ac:dyDescent="0.35">
      <c r="K846" s="89"/>
    </row>
    <row r="847" spans="11:11" x14ac:dyDescent="0.35">
      <c r="K847" s="89"/>
    </row>
    <row r="848" spans="11:11" x14ac:dyDescent="0.35">
      <c r="K848" s="89"/>
    </row>
    <row r="849" spans="11:11" x14ac:dyDescent="0.35">
      <c r="K849" s="89"/>
    </row>
    <row r="850" spans="11:11" x14ac:dyDescent="0.35">
      <c r="K850" s="89"/>
    </row>
    <row r="851" spans="11:11" x14ac:dyDescent="0.35">
      <c r="K851" s="89"/>
    </row>
    <row r="852" spans="11:11" x14ac:dyDescent="0.35">
      <c r="K852" s="89"/>
    </row>
    <row r="853" spans="11:11" x14ac:dyDescent="0.35">
      <c r="K853" s="89"/>
    </row>
    <row r="854" spans="11:11" x14ac:dyDescent="0.35">
      <c r="K854" s="89"/>
    </row>
    <row r="855" spans="11:11" x14ac:dyDescent="0.35">
      <c r="K855" s="89"/>
    </row>
    <row r="856" spans="11:11" x14ac:dyDescent="0.35">
      <c r="K856" s="89"/>
    </row>
    <row r="857" spans="11:11" x14ac:dyDescent="0.35">
      <c r="K857" s="89"/>
    </row>
    <row r="858" spans="11:11" x14ac:dyDescent="0.35">
      <c r="K858" s="89"/>
    </row>
    <row r="859" spans="11:11" x14ac:dyDescent="0.35">
      <c r="K859" s="89"/>
    </row>
    <row r="860" spans="11:11" x14ac:dyDescent="0.35">
      <c r="K860" s="89"/>
    </row>
    <row r="861" spans="11:11" x14ac:dyDescent="0.35">
      <c r="K861" s="89"/>
    </row>
    <row r="862" spans="11:11" x14ac:dyDescent="0.35">
      <c r="K862" s="89"/>
    </row>
    <row r="863" spans="11:11" x14ac:dyDescent="0.35">
      <c r="K863" s="89"/>
    </row>
    <row r="864" spans="11:11" x14ac:dyDescent="0.35">
      <c r="K864" s="89"/>
    </row>
    <row r="865" spans="11:11" x14ac:dyDescent="0.35">
      <c r="K865" s="89"/>
    </row>
    <row r="866" spans="11:11" x14ac:dyDescent="0.35">
      <c r="K866" s="89"/>
    </row>
    <row r="867" spans="11:11" x14ac:dyDescent="0.35">
      <c r="K867" s="89"/>
    </row>
    <row r="868" spans="11:11" x14ac:dyDescent="0.35">
      <c r="K868" s="89"/>
    </row>
    <row r="869" spans="11:11" x14ac:dyDescent="0.35">
      <c r="K869" s="89"/>
    </row>
    <row r="870" spans="11:11" x14ac:dyDescent="0.35">
      <c r="K870" s="89"/>
    </row>
    <row r="871" spans="11:11" x14ac:dyDescent="0.35">
      <c r="K871" s="89"/>
    </row>
    <row r="872" spans="11:11" x14ac:dyDescent="0.35">
      <c r="K872" s="89"/>
    </row>
    <row r="873" spans="11:11" x14ac:dyDescent="0.35">
      <c r="K873" s="89"/>
    </row>
    <row r="874" spans="11:11" x14ac:dyDescent="0.35">
      <c r="K874" s="89"/>
    </row>
    <row r="875" spans="11:11" x14ac:dyDescent="0.35">
      <c r="K875" s="89"/>
    </row>
    <row r="876" spans="11:11" x14ac:dyDescent="0.35">
      <c r="K876" s="89"/>
    </row>
    <row r="877" spans="11:11" x14ac:dyDescent="0.35">
      <c r="K877" s="89"/>
    </row>
    <row r="878" spans="11:11" x14ac:dyDescent="0.35">
      <c r="K878" s="89"/>
    </row>
    <row r="879" spans="11:11" x14ac:dyDescent="0.35">
      <c r="K879" s="89"/>
    </row>
    <row r="880" spans="11:11" x14ac:dyDescent="0.35">
      <c r="K880" s="89"/>
    </row>
    <row r="881" spans="11:11" x14ac:dyDescent="0.35">
      <c r="K881" s="89"/>
    </row>
    <row r="882" spans="11:11" x14ac:dyDescent="0.35">
      <c r="K882" s="89"/>
    </row>
    <row r="883" spans="11:11" x14ac:dyDescent="0.35">
      <c r="K883" s="89"/>
    </row>
    <row r="884" spans="11:11" x14ac:dyDescent="0.35">
      <c r="K884" s="89"/>
    </row>
    <row r="885" spans="11:11" x14ac:dyDescent="0.35">
      <c r="K885" s="89"/>
    </row>
    <row r="886" spans="11:11" x14ac:dyDescent="0.35">
      <c r="K886" s="89"/>
    </row>
    <row r="887" spans="11:11" x14ac:dyDescent="0.35">
      <c r="K887" s="89"/>
    </row>
    <row r="888" spans="11:11" x14ac:dyDescent="0.35">
      <c r="K888" s="89"/>
    </row>
    <row r="889" spans="11:11" x14ac:dyDescent="0.35">
      <c r="K889" s="89"/>
    </row>
    <row r="890" spans="11:11" x14ac:dyDescent="0.35">
      <c r="K890" s="89"/>
    </row>
    <row r="891" spans="11:11" x14ac:dyDescent="0.35">
      <c r="K891" s="89"/>
    </row>
    <row r="892" spans="11:11" x14ac:dyDescent="0.35">
      <c r="K892" s="89"/>
    </row>
    <row r="893" spans="11:11" x14ac:dyDescent="0.35">
      <c r="K893" s="89"/>
    </row>
    <row r="894" spans="11:11" x14ac:dyDescent="0.35">
      <c r="K894" s="89"/>
    </row>
    <row r="895" spans="11:11" x14ac:dyDescent="0.35">
      <c r="K895" s="89"/>
    </row>
    <row r="896" spans="11:11" x14ac:dyDescent="0.35">
      <c r="K896" s="89"/>
    </row>
    <row r="897" spans="11:11" x14ac:dyDescent="0.35">
      <c r="K897" s="89"/>
    </row>
    <row r="898" spans="11:11" x14ac:dyDescent="0.35">
      <c r="K898" s="89"/>
    </row>
    <row r="899" spans="11:11" x14ac:dyDescent="0.35">
      <c r="K899" s="89"/>
    </row>
    <row r="900" spans="11:11" x14ac:dyDescent="0.35">
      <c r="K900" s="89"/>
    </row>
    <row r="901" spans="11:11" x14ac:dyDescent="0.35">
      <c r="K901" s="89"/>
    </row>
    <row r="902" spans="11:11" x14ac:dyDescent="0.35">
      <c r="K902" s="89"/>
    </row>
    <row r="903" spans="11:11" x14ac:dyDescent="0.35">
      <c r="K903" s="89"/>
    </row>
    <row r="904" spans="11:11" x14ac:dyDescent="0.35">
      <c r="K904" s="89"/>
    </row>
    <row r="905" spans="11:11" x14ac:dyDescent="0.35">
      <c r="K905" s="89"/>
    </row>
    <row r="906" spans="11:11" x14ac:dyDescent="0.35">
      <c r="K906" s="89"/>
    </row>
    <row r="907" spans="11:11" x14ac:dyDescent="0.35">
      <c r="K907" s="89"/>
    </row>
    <row r="908" spans="11:11" x14ac:dyDescent="0.35">
      <c r="K908" s="89"/>
    </row>
    <row r="909" spans="11:11" x14ac:dyDescent="0.35">
      <c r="K909" s="89"/>
    </row>
    <row r="910" spans="11:11" x14ac:dyDescent="0.35">
      <c r="K910" s="89"/>
    </row>
    <row r="911" spans="11:11" x14ac:dyDescent="0.35">
      <c r="K911" s="89"/>
    </row>
    <row r="912" spans="11:11" x14ac:dyDescent="0.35">
      <c r="K912" s="89"/>
    </row>
    <row r="913" spans="11:11" x14ac:dyDescent="0.35">
      <c r="K913" s="89"/>
    </row>
    <row r="914" spans="11:11" x14ac:dyDescent="0.35">
      <c r="K914" s="89"/>
    </row>
    <row r="915" spans="11:11" x14ac:dyDescent="0.35">
      <c r="K915" s="89"/>
    </row>
    <row r="916" spans="11:11" x14ac:dyDescent="0.35">
      <c r="K916" s="89"/>
    </row>
    <row r="917" spans="11:11" x14ac:dyDescent="0.35">
      <c r="K917" s="89"/>
    </row>
    <row r="918" spans="11:11" x14ac:dyDescent="0.35">
      <c r="K918" s="89"/>
    </row>
    <row r="919" spans="11:11" x14ac:dyDescent="0.35">
      <c r="K919" s="89"/>
    </row>
    <row r="920" spans="11:11" x14ac:dyDescent="0.35">
      <c r="K920" s="89"/>
    </row>
    <row r="921" spans="11:11" x14ac:dyDescent="0.35">
      <c r="K921" s="89"/>
    </row>
    <row r="922" spans="11:11" x14ac:dyDescent="0.35">
      <c r="K922" s="89"/>
    </row>
    <row r="923" spans="11:11" x14ac:dyDescent="0.35">
      <c r="K923" s="89"/>
    </row>
    <row r="924" spans="11:11" x14ac:dyDescent="0.35">
      <c r="K924" s="89"/>
    </row>
    <row r="925" spans="11:11" x14ac:dyDescent="0.35">
      <c r="K925" s="89"/>
    </row>
    <row r="926" spans="11:11" x14ac:dyDescent="0.35">
      <c r="K926" s="89"/>
    </row>
    <row r="927" spans="11:11" x14ac:dyDescent="0.35">
      <c r="K927" s="89"/>
    </row>
    <row r="928" spans="11:11" x14ac:dyDescent="0.35">
      <c r="K928" s="89"/>
    </row>
    <row r="929" spans="11:11" x14ac:dyDescent="0.35">
      <c r="K929" s="89"/>
    </row>
    <row r="930" spans="11:11" x14ac:dyDescent="0.35">
      <c r="K930" s="89"/>
    </row>
    <row r="931" spans="11:11" x14ac:dyDescent="0.35">
      <c r="K931" s="89"/>
    </row>
    <row r="932" spans="11:11" x14ac:dyDescent="0.35">
      <c r="K932" s="89"/>
    </row>
    <row r="933" spans="11:11" x14ac:dyDescent="0.35">
      <c r="K933" s="89"/>
    </row>
    <row r="934" spans="11:11" x14ac:dyDescent="0.35">
      <c r="K934" s="89"/>
    </row>
    <row r="935" spans="11:11" x14ac:dyDescent="0.35">
      <c r="K935" s="89"/>
    </row>
    <row r="936" spans="11:11" x14ac:dyDescent="0.35">
      <c r="K936" s="89"/>
    </row>
    <row r="937" spans="11:11" x14ac:dyDescent="0.35">
      <c r="K937" s="89"/>
    </row>
    <row r="938" spans="11:11" x14ac:dyDescent="0.35">
      <c r="K938" s="89"/>
    </row>
    <row r="939" spans="11:11" x14ac:dyDescent="0.35">
      <c r="K939" s="89"/>
    </row>
    <row r="940" spans="11:11" x14ac:dyDescent="0.35">
      <c r="K940" s="89"/>
    </row>
    <row r="941" spans="11:11" x14ac:dyDescent="0.35">
      <c r="K941" s="89"/>
    </row>
    <row r="942" spans="11:11" x14ac:dyDescent="0.35">
      <c r="K942" s="89"/>
    </row>
    <row r="943" spans="11:11" x14ac:dyDescent="0.35">
      <c r="K943" s="89"/>
    </row>
    <row r="944" spans="11:11" x14ac:dyDescent="0.35">
      <c r="K944" s="89"/>
    </row>
    <row r="945" spans="11:11" x14ac:dyDescent="0.35">
      <c r="K945" s="89"/>
    </row>
    <row r="946" spans="11:11" x14ac:dyDescent="0.35">
      <c r="K946" s="89"/>
    </row>
    <row r="947" spans="11:11" x14ac:dyDescent="0.35">
      <c r="K947" s="89"/>
    </row>
    <row r="948" spans="11:11" x14ac:dyDescent="0.35">
      <c r="K948" s="89"/>
    </row>
    <row r="949" spans="11:11" x14ac:dyDescent="0.35">
      <c r="K949" s="89"/>
    </row>
    <row r="950" spans="11:11" x14ac:dyDescent="0.35">
      <c r="K950" s="89"/>
    </row>
    <row r="951" spans="11:11" x14ac:dyDescent="0.35">
      <c r="K951" s="89"/>
    </row>
    <row r="952" spans="11:11" x14ac:dyDescent="0.35">
      <c r="K952" s="89"/>
    </row>
    <row r="953" spans="11:11" x14ac:dyDescent="0.35">
      <c r="K953" s="89"/>
    </row>
    <row r="954" spans="11:11" x14ac:dyDescent="0.35">
      <c r="K954" s="89"/>
    </row>
    <row r="955" spans="11:11" x14ac:dyDescent="0.35">
      <c r="K955" s="89"/>
    </row>
    <row r="956" spans="11:11" x14ac:dyDescent="0.35">
      <c r="K956" s="89"/>
    </row>
    <row r="957" spans="11:11" x14ac:dyDescent="0.35">
      <c r="K957" s="89"/>
    </row>
    <row r="958" spans="11:11" x14ac:dyDescent="0.35">
      <c r="K958" s="89"/>
    </row>
    <row r="959" spans="11:11" x14ac:dyDescent="0.35">
      <c r="K959" s="89"/>
    </row>
    <row r="960" spans="11:11" x14ac:dyDescent="0.35">
      <c r="K960" s="89"/>
    </row>
    <row r="961" spans="11:11" x14ac:dyDescent="0.35">
      <c r="K961" s="89"/>
    </row>
    <row r="962" spans="11:11" x14ac:dyDescent="0.35">
      <c r="K962" s="89"/>
    </row>
    <row r="963" spans="11:11" x14ac:dyDescent="0.35">
      <c r="K963" s="89"/>
    </row>
    <row r="964" spans="11:11" x14ac:dyDescent="0.35">
      <c r="K964" s="89"/>
    </row>
    <row r="965" spans="11:11" x14ac:dyDescent="0.35">
      <c r="K965" s="89"/>
    </row>
    <row r="966" spans="11:11" x14ac:dyDescent="0.35">
      <c r="K966" s="89"/>
    </row>
    <row r="967" spans="11:11" x14ac:dyDescent="0.35">
      <c r="K967" s="89"/>
    </row>
    <row r="968" spans="11:11" x14ac:dyDescent="0.35">
      <c r="K968" s="89"/>
    </row>
    <row r="969" spans="11:11" x14ac:dyDescent="0.35">
      <c r="K969" s="89"/>
    </row>
    <row r="970" spans="11:11" x14ac:dyDescent="0.35">
      <c r="K970" s="89"/>
    </row>
    <row r="971" spans="11:11" x14ac:dyDescent="0.35">
      <c r="K971" s="89"/>
    </row>
    <row r="972" spans="11:11" x14ac:dyDescent="0.35">
      <c r="K972" s="89"/>
    </row>
    <row r="973" spans="11:11" x14ac:dyDescent="0.35">
      <c r="K973" s="89"/>
    </row>
    <row r="974" spans="11:11" x14ac:dyDescent="0.35">
      <c r="K974" s="89"/>
    </row>
    <row r="975" spans="11:11" x14ac:dyDescent="0.35">
      <c r="K975" s="89"/>
    </row>
    <row r="976" spans="11:11" x14ac:dyDescent="0.35">
      <c r="K976" s="89"/>
    </row>
    <row r="977" spans="11:11" x14ac:dyDescent="0.35">
      <c r="K977" s="89"/>
    </row>
    <row r="978" spans="11:11" x14ac:dyDescent="0.35">
      <c r="K978" s="89"/>
    </row>
    <row r="979" spans="11:11" x14ac:dyDescent="0.35">
      <c r="K979" s="89"/>
    </row>
    <row r="980" spans="11:11" x14ac:dyDescent="0.35">
      <c r="K980" s="89"/>
    </row>
    <row r="981" spans="11:11" x14ac:dyDescent="0.35">
      <c r="K981" s="89"/>
    </row>
    <row r="982" spans="11:11" x14ac:dyDescent="0.35">
      <c r="K982" s="89"/>
    </row>
    <row r="983" spans="11:11" x14ac:dyDescent="0.35">
      <c r="K983" s="89"/>
    </row>
    <row r="984" spans="11:11" x14ac:dyDescent="0.35">
      <c r="K984" s="89"/>
    </row>
    <row r="985" spans="11:11" x14ac:dyDescent="0.35">
      <c r="K985" s="89"/>
    </row>
    <row r="986" spans="11:11" x14ac:dyDescent="0.35">
      <c r="K986" s="89"/>
    </row>
    <row r="987" spans="11:11" x14ac:dyDescent="0.35">
      <c r="K987" s="89"/>
    </row>
    <row r="988" spans="11:11" x14ac:dyDescent="0.35">
      <c r="K988" s="89"/>
    </row>
    <row r="989" spans="11:11" x14ac:dyDescent="0.35">
      <c r="K989" s="89"/>
    </row>
    <row r="990" spans="11:11" x14ac:dyDescent="0.35">
      <c r="K990" s="89"/>
    </row>
    <row r="991" spans="11:11" x14ac:dyDescent="0.35">
      <c r="K991" s="89"/>
    </row>
    <row r="992" spans="11:11" x14ac:dyDescent="0.35">
      <c r="K992" s="89"/>
    </row>
    <row r="993" spans="11:11" x14ac:dyDescent="0.35">
      <c r="K993" s="89"/>
    </row>
    <row r="994" spans="11:11" x14ac:dyDescent="0.35">
      <c r="K994" s="89"/>
    </row>
    <row r="995" spans="11:11" x14ac:dyDescent="0.35">
      <c r="K995" s="89"/>
    </row>
    <row r="996" spans="11:11" x14ac:dyDescent="0.35">
      <c r="K996" s="89"/>
    </row>
    <row r="997" spans="11:11" x14ac:dyDescent="0.35">
      <c r="K997" s="89"/>
    </row>
    <row r="998" spans="11:11" x14ac:dyDescent="0.35">
      <c r="K998" s="89"/>
    </row>
    <row r="999" spans="11:11" x14ac:dyDescent="0.35">
      <c r="K999" s="89"/>
    </row>
    <row r="1000" spans="11:11" x14ac:dyDescent="0.35">
      <c r="K1000" s="89"/>
    </row>
    <row r="1001" spans="11:11" x14ac:dyDescent="0.35">
      <c r="K1001" s="89"/>
    </row>
    <row r="1002" spans="11:11" x14ac:dyDescent="0.35">
      <c r="K1002" s="89"/>
    </row>
    <row r="1003" spans="11:11" x14ac:dyDescent="0.35">
      <c r="K1003" s="89"/>
    </row>
    <row r="1004" spans="11:11" x14ac:dyDescent="0.35">
      <c r="K1004" s="89"/>
    </row>
    <row r="1005" spans="11:11" x14ac:dyDescent="0.35">
      <c r="K1005" s="89"/>
    </row>
    <row r="1006" spans="11:11" x14ac:dyDescent="0.35">
      <c r="K1006" s="89"/>
    </row>
    <row r="1007" spans="11:11" x14ac:dyDescent="0.35">
      <c r="K1007" s="89"/>
    </row>
    <row r="1008" spans="11:11" x14ac:dyDescent="0.35">
      <c r="K1008" s="89"/>
    </row>
    <row r="1009" spans="11:11" x14ac:dyDescent="0.35">
      <c r="K1009" s="89"/>
    </row>
    <row r="1010" spans="11:11" x14ac:dyDescent="0.35">
      <c r="K1010" s="89"/>
    </row>
    <row r="1011" spans="11:11" x14ac:dyDescent="0.35">
      <c r="K1011" s="89"/>
    </row>
    <row r="1012" spans="11:11" x14ac:dyDescent="0.35">
      <c r="K1012" s="89"/>
    </row>
    <row r="1013" spans="11:11" x14ac:dyDescent="0.35">
      <c r="K1013" s="89"/>
    </row>
    <row r="1014" spans="11:11" x14ac:dyDescent="0.35">
      <c r="K1014" s="89"/>
    </row>
    <row r="1015" spans="11:11" x14ac:dyDescent="0.35">
      <c r="K1015" s="89"/>
    </row>
    <row r="1016" spans="11:11" x14ac:dyDescent="0.35">
      <c r="K1016" s="89"/>
    </row>
    <row r="1017" spans="11:11" x14ac:dyDescent="0.35">
      <c r="K1017" s="89"/>
    </row>
    <row r="1018" spans="11:11" x14ac:dyDescent="0.35">
      <c r="K1018" s="89"/>
    </row>
    <row r="1019" spans="11:11" x14ac:dyDescent="0.35">
      <c r="K1019" s="89"/>
    </row>
    <row r="1020" spans="11:11" x14ac:dyDescent="0.35">
      <c r="K1020" s="89"/>
    </row>
    <row r="1021" spans="11:11" x14ac:dyDescent="0.35">
      <c r="K1021" s="89"/>
    </row>
    <row r="1022" spans="11:11" x14ac:dyDescent="0.35">
      <c r="K1022" s="89"/>
    </row>
    <row r="1023" spans="11:11" x14ac:dyDescent="0.35">
      <c r="K1023" s="89"/>
    </row>
    <row r="1024" spans="11:11" x14ac:dyDescent="0.35">
      <c r="K1024" s="89"/>
    </row>
    <row r="1025" spans="11:11" x14ac:dyDescent="0.35">
      <c r="K1025" s="89"/>
    </row>
    <row r="1026" spans="11:11" x14ac:dyDescent="0.35">
      <c r="K1026" s="89"/>
    </row>
    <row r="1027" spans="11:11" x14ac:dyDescent="0.35">
      <c r="K1027" s="89"/>
    </row>
    <row r="1028" spans="11:11" x14ac:dyDescent="0.35">
      <c r="K1028" s="89"/>
    </row>
    <row r="1029" spans="11:11" x14ac:dyDescent="0.35">
      <c r="K1029" s="89"/>
    </row>
    <row r="1030" spans="11:11" x14ac:dyDescent="0.35">
      <c r="K1030" s="89"/>
    </row>
    <row r="1031" spans="11:11" x14ac:dyDescent="0.35">
      <c r="K1031" s="89"/>
    </row>
    <row r="1032" spans="11:11" x14ac:dyDescent="0.35">
      <c r="K1032" s="89"/>
    </row>
    <row r="1033" spans="11:11" x14ac:dyDescent="0.35">
      <c r="K1033" s="89"/>
    </row>
    <row r="1034" spans="11:11" x14ac:dyDescent="0.35">
      <c r="K1034" s="89"/>
    </row>
    <row r="1035" spans="11:11" x14ac:dyDescent="0.35">
      <c r="K1035" s="89"/>
    </row>
    <row r="1036" spans="11:11" x14ac:dyDescent="0.35">
      <c r="K1036" s="89"/>
    </row>
    <row r="1037" spans="11:11" x14ac:dyDescent="0.35">
      <c r="K1037" s="89"/>
    </row>
    <row r="1038" spans="11:11" x14ac:dyDescent="0.35">
      <c r="K1038" s="89"/>
    </row>
    <row r="1039" spans="11:11" x14ac:dyDescent="0.35">
      <c r="K1039" s="89"/>
    </row>
    <row r="1040" spans="11:11" x14ac:dyDescent="0.35">
      <c r="K1040" s="89"/>
    </row>
    <row r="1041" spans="11:11" x14ac:dyDescent="0.35">
      <c r="K1041" s="89"/>
    </row>
    <row r="1042" spans="11:11" x14ac:dyDescent="0.35">
      <c r="K1042" s="89"/>
    </row>
    <row r="1043" spans="11:11" x14ac:dyDescent="0.35">
      <c r="K1043" s="89"/>
    </row>
    <row r="1044" spans="11:11" x14ac:dyDescent="0.35">
      <c r="K1044" s="89"/>
    </row>
    <row r="1045" spans="11:11" x14ac:dyDescent="0.35">
      <c r="K1045" s="89"/>
    </row>
    <row r="1046" spans="11:11" x14ac:dyDescent="0.35">
      <c r="K1046" s="89"/>
    </row>
    <row r="1047" spans="11:11" x14ac:dyDescent="0.35">
      <c r="K1047" s="89"/>
    </row>
    <row r="1048" spans="11:11" x14ac:dyDescent="0.35">
      <c r="K1048" s="89"/>
    </row>
    <row r="1049" spans="11:11" x14ac:dyDescent="0.35">
      <c r="K1049" s="89"/>
    </row>
    <row r="1050" spans="11:11" x14ac:dyDescent="0.35">
      <c r="K1050" s="89"/>
    </row>
    <row r="1051" spans="11:11" x14ac:dyDescent="0.35">
      <c r="K1051" s="89"/>
    </row>
    <row r="1052" spans="11:11" x14ac:dyDescent="0.35">
      <c r="K1052" s="89"/>
    </row>
    <row r="1053" spans="11:11" x14ac:dyDescent="0.35">
      <c r="K1053" s="89"/>
    </row>
    <row r="1054" spans="11:11" x14ac:dyDescent="0.35">
      <c r="K1054" s="89"/>
    </row>
    <row r="1055" spans="11:11" x14ac:dyDescent="0.35">
      <c r="K1055" s="89"/>
    </row>
    <row r="1056" spans="11:11" x14ac:dyDescent="0.35">
      <c r="K1056" s="89"/>
    </row>
    <row r="1057" spans="11:11" x14ac:dyDescent="0.35">
      <c r="K1057" s="89"/>
    </row>
    <row r="1058" spans="11:11" x14ac:dyDescent="0.35">
      <c r="K1058" s="89"/>
    </row>
    <row r="1059" spans="11:11" x14ac:dyDescent="0.35">
      <c r="K1059" s="89"/>
    </row>
    <row r="1060" spans="11:11" x14ac:dyDescent="0.35">
      <c r="K1060" s="89"/>
    </row>
    <row r="1061" spans="11:11" x14ac:dyDescent="0.35">
      <c r="K1061" s="89"/>
    </row>
    <row r="1062" spans="11:11" x14ac:dyDescent="0.35">
      <c r="K1062" s="89"/>
    </row>
    <row r="1063" spans="11:11" x14ac:dyDescent="0.35">
      <c r="K1063" s="89"/>
    </row>
    <row r="1064" spans="11:11" x14ac:dyDescent="0.35">
      <c r="K1064" s="89"/>
    </row>
    <row r="1065" spans="11:11" x14ac:dyDescent="0.35">
      <c r="K1065" s="89"/>
    </row>
    <row r="1066" spans="11:11" x14ac:dyDescent="0.35">
      <c r="K1066" s="89"/>
    </row>
    <row r="1067" spans="11:11" x14ac:dyDescent="0.35">
      <c r="K1067" s="89"/>
    </row>
    <row r="1068" spans="11:11" x14ac:dyDescent="0.35">
      <c r="K1068" s="89"/>
    </row>
    <row r="1069" spans="11:11" x14ac:dyDescent="0.35">
      <c r="K1069" s="89"/>
    </row>
    <row r="1070" spans="11:11" x14ac:dyDescent="0.35">
      <c r="K1070" s="89"/>
    </row>
    <row r="1071" spans="11:11" x14ac:dyDescent="0.35">
      <c r="K1071" s="89"/>
    </row>
    <row r="1072" spans="11:11" x14ac:dyDescent="0.35">
      <c r="K1072" s="89"/>
    </row>
    <row r="1073" spans="11:11" x14ac:dyDescent="0.35">
      <c r="K1073" s="89"/>
    </row>
    <row r="1074" spans="11:11" x14ac:dyDescent="0.35">
      <c r="K1074" s="89"/>
    </row>
    <row r="1075" spans="11:11" x14ac:dyDescent="0.35">
      <c r="K1075" s="89"/>
    </row>
    <row r="1076" spans="11:11" x14ac:dyDescent="0.35">
      <c r="K1076" s="89"/>
    </row>
    <row r="1077" spans="11:11" x14ac:dyDescent="0.35">
      <c r="K1077" s="89"/>
    </row>
    <row r="1078" spans="11:11" x14ac:dyDescent="0.35">
      <c r="K1078" s="89"/>
    </row>
    <row r="1079" spans="11:11" x14ac:dyDescent="0.35">
      <c r="K1079" s="89"/>
    </row>
    <row r="1080" spans="11:11" x14ac:dyDescent="0.35">
      <c r="K1080" s="89"/>
    </row>
    <row r="1081" spans="11:11" x14ac:dyDescent="0.35">
      <c r="K1081" s="89"/>
    </row>
    <row r="1082" spans="11:11" x14ac:dyDescent="0.35">
      <c r="K1082" s="89"/>
    </row>
    <row r="1083" spans="11:11" x14ac:dyDescent="0.35">
      <c r="K1083" s="89"/>
    </row>
    <row r="1084" spans="11:11" x14ac:dyDescent="0.35">
      <c r="K1084" s="89"/>
    </row>
    <row r="1085" spans="11:11" x14ac:dyDescent="0.35">
      <c r="K1085" s="89"/>
    </row>
    <row r="1086" spans="11:11" x14ac:dyDescent="0.35">
      <c r="K1086" s="89"/>
    </row>
    <row r="1087" spans="11:11" x14ac:dyDescent="0.35">
      <c r="K1087" s="89"/>
    </row>
    <row r="1088" spans="11:11" x14ac:dyDescent="0.35">
      <c r="K1088" s="89"/>
    </row>
    <row r="1089" spans="11:11" x14ac:dyDescent="0.35">
      <c r="K1089" s="89"/>
    </row>
    <row r="1090" spans="11:11" x14ac:dyDescent="0.35">
      <c r="K1090" s="89"/>
    </row>
    <row r="1091" spans="11:11" x14ac:dyDescent="0.35">
      <c r="K1091" s="89"/>
    </row>
    <row r="1092" spans="11:11" x14ac:dyDescent="0.35">
      <c r="K1092" s="89"/>
    </row>
    <row r="1093" spans="11:11" x14ac:dyDescent="0.35">
      <c r="K1093" s="89"/>
    </row>
    <row r="1094" spans="11:11" x14ac:dyDescent="0.35">
      <c r="K1094" s="89"/>
    </row>
    <row r="1095" spans="11:11" x14ac:dyDescent="0.35">
      <c r="K1095" s="89"/>
    </row>
    <row r="1096" spans="11:11" x14ac:dyDescent="0.35">
      <c r="K1096" s="89"/>
    </row>
    <row r="1097" spans="11:11" x14ac:dyDescent="0.35">
      <c r="K1097" s="89"/>
    </row>
    <row r="1098" spans="11:11" x14ac:dyDescent="0.35">
      <c r="K1098" s="89"/>
    </row>
    <row r="1099" spans="11:11" x14ac:dyDescent="0.35">
      <c r="K1099" s="89"/>
    </row>
    <row r="1100" spans="11:11" x14ac:dyDescent="0.35">
      <c r="K1100" s="89"/>
    </row>
    <row r="1101" spans="11:11" x14ac:dyDescent="0.35">
      <c r="K1101" s="89"/>
    </row>
    <row r="1102" spans="11:11" x14ac:dyDescent="0.35">
      <c r="K1102" s="89"/>
    </row>
    <row r="1103" spans="11:11" x14ac:dyDescent="0.35">
      <c r="K1103" s="89"/>
    </row>
    <row r="1104" spans="11:11" x14ac:dyDescent="0.35">
      <c r="K1104" s="89"/>
    </row>
    <row r="1105" spans="11:11" x14ac:dyDescent="0.35">
      <c r="K1105" s="89"/>
    </row>
    <row r="1106" spans="11:11" x14ac:dyDescent="0.35">
      <c r="K1106" s="89"/>
    </row>
    <row r="1107" spans="11:11" x14ac:dyDescent="0.35">
      <c r="K1107" s="89"/>
    </row>
    <row r="1108" spans="11:11" x14ac:dyDescent="0.35">
      <c r="K1108" s="89"/>
    </row>
    <row r="1109" spans="11:11" x14ac:dyDescent="0.35">
      <c r="K1109" s="89"/>
    </row>
    <row r="1110" spans="11:11" x14ac:dyDescent="0.35">
      <c r="K1110" s="89"/>
    </row>
    <row r="1111" spans="11:11" x14ac:dyDescent="0.35">
      <c r="K1111" s="89"/>
    </row>
    <row r="1112" spans="11:11" x14ac:dyDescent="0.35">
      <c r="K1112" s="89"/>
    </row>
    <row r="1113" spans="11:11" x14ac:dyDescent="0.35">
      <c r="K1113" s="89"/>
    </row>
    <row r="1114" spans="11:11" x14ac:dyDescent="0.35">
      <c r="K1114" s="89"/>
    </row>
    <row r="1115" spans="11:11" x14ac:dyDescent="0.35">
      <c r="K1115" s="89"/>
    </row>
    <row r="1116" spans="11:11" x14ac:dyDescent="0.35">
      <c r="K1116" s="89"/>
    </row>
    <row r="1117" spans="11:11" x14ac:dyDescent="0.35">
      <c r="K1117" s="89"/>
    </row>
    <row r="1118" spans="11:11" x14ac:dyDescent="0.35">
      <c r="K1118" s="89"/>
    </row>
    <row r="1119" spans="11:11" x14ac:dyDescent="0.35">
      <c r="K1119" s="89"/>
    </row>
    <row r="1120" spans="11:11" x14ac:dyDescent="0.35">
      <c r="K1120" s="89"/>
    </row>
    <row r="1121" spans="11:11" x14ac:dyDescent="0.35">
      <c r="K1121" s="89"/>
    </row>
    <row r="1122" spans="11:11" x14ac:dyDescent="0.35">
      <c r="K1122" s="89"/>
    </row>
    <row r="1123" spans="11:11" x14ac:dyDescent="0.35">
      <c r="K1123" s="89"/>
    </row>
    <row r="1124" spans="11:11" x14ac:dyDescent="0.35">
      <c r="K1124" s="89"/>
    </row>
    <row r="1125" spans="11:11" x14ac:dyDescent="0.35">
      <c r="K1125" s="89"/>
    </row>
    <row r="1126" spans="11:11" x14ac:dyDescent="0.35">
      <c r="K1126" s="89"/>
    </row>
    <row r="1127" spans="11:11" x14ac:dyDescent="0.35">
      <c r="K1127" s="89"/>
    </row>
    <row r="1128" spans="11:11" x14ac:dyDescent="0.35">
      <c r="K1128" s="89"/>
    </row>
    <row r="1129" spans="11:11" x14ac:dyDescent="0.35">
      <c r="K1129" s="89"/>
    </row>
    <row r="1130" spans="11:11" x14ac:dyDescent="0.35">
      <c r="K1130" s="89"/>
    </row>
    <row r="1131" spans="11:11" x14ac:dyDescent="0.35">
      <c r="K1131" s="89"/>
    </row>
    <row r="1132" spans="11:11" x14ac:dyDescent="0.35">
      <c r="K1132" s="89"/>
    </row>
    <row r="1133" spans="11:11" x14ac:dyDescent="0.35">
      <c r="K1133" s="89"/>
    </row>
    <row r="1134" spans="11:11" x14ac:dyDescent="0.35">
      <c r="K1134" s="89"/>
    </row>
    <row r="1135" spans="11:11" x14ac:dyDescent="0.35">
      <c r="K1135" s="89"/>
    </row>
    <row r="1136" spans="11:11" x14ac:dyDescent="0.35">
      <c r="K1136" s="89"/>
    </row>
    <row r="1137" spans="11:11" x14ac:dyDescent="0.35">
      <c r="K1137" s="89"/>
    </row>
    <row r="1138" spans="11:11" x14ac:dyDescent="0.35">
      <c r="K1138" s="89"/>
    </row>
    <row r="1139" spans="11:11" x14ac:dyDescent="0.35">
      <c r="K1139" s="89"/>
    </row>
    <row r="1140" spans="11:11" x14ac:dyDescent="0.35">
      <c r="K1140" s="89"/>
    </row>
    <row r="1141" spans="11:11" x14ac:dyDescent="0.35">
      <c r="K1141" s="89"/>
    </row>
    <row r="1142" spans="11:11" x14ac:dyDescent="0.35">
      <c r="K1142" s="89"/>
    </row>
    <row r="1143" spans="11:11" x14ac:dyDescent="0.35">
      <c r="K1143" s="89"/>
    </row>
    <row r="1144" spans="11:11" x14ac:dyDescent="0.35">
      <c r="K1144" s="89"/>
    </row>
    <row r="1145" spans="11:11" x14ac:dyDescent="0.35">
      <c r="K1145" s="89"/>
    </row>
    <row r="1146" spans="11:11" x14ac:dyDescent="0.35">
      <c r="K1146" s="89"/>
    </row>
    <row r="1147" spans="11:11" x14ac:dyDescent="0.35">
      <c r="K1147" s="89"/>
    </row>
    <row r="1148" spans="11:11" x14ac:dyDescent="0.35">
      <c r="K1148" s="89"/>
    </row>
    <row r="1149" spans="11:11" x14ac:dyDescent="0.35">
      <c r="K1149" s="89"/>
    </row>
    <row r="1150" spans="11:11" x14ac:dyDescent="0.35">
      <c r="K1150" s="89"/>
    </row>
    <row r="1151" spans="11:11" x14ac:dyDescent="0.35">
      <c r="K1151" s="89"/>
    </row>
    <row r="1152" spans="11:11" x14ac:dyDescent="0.35">
      <c r="K1152" s="89"/>
    </row>
    <row r="1153" spans="11:11" x14ac:dyDescent="0.35">
      <c r="K1153" s="89"/>
    </row>
    <row r="1154" spans="11:11" x14ac:dyDescent="0.35">
      <c r="K1154" s="89"/>
    </row>
  </sheetData>
  <sheetProtection algorithmName="SHA-512" hashValue="1sfUj6Wl9up/+OHKZkgwYJ9tWBRsjwruMIj5+v760jrqESQ8Rb+YOG2+3+ZeZ7QB0fjyVpkLdXEqdddBozCiDA==" saltValue="mfbz4gKpv8OneiU8en5emg==" spinCount="100000" sheet="1" objects="1" scenarios="1"/>
  <mergeCells count="20">
    <mergeCell ref="D50:E50"/>
    <mergeCell ref="B51:J51"/>
    <mergeCell ref="H56:J56"/>
    <mergeCell ref="H55:J55"/>
    <mergeCell ref="H60:J60"/>
    <mergeCell ref="H53:J53"/>
    <mergeCell ref="H57:J57"/>
    <mergeCell ref="H54:J54"/>
    <mergeCell ref="D6:E6"/>
    <mergeCell ref="D19:E19"/>
    <mergeCell ref="D20:E20"/>
    <mergeCell ref="D21:E21"/>
    <mergeCell ref="D18:E18"/>
    <mergeCell ref="D11:E11"/>
    <mergeCell ref="D12:E12"/>
    <mergeCell ref="D13:E13"/>
    <mergeCell ref="D14:E14"/>
    <mergeCell ref="D15:E15"/>
    <mergeCell ref="D16:E16"/>
    <mergeCell ref="D17:E17"/>
  </mergeCells>
  <dataValidations xWindow="619" yWindow="682" count="8">
    <dataValidation allowBlank="1" showInputMessage="1" showErrorMessage="1" prompt="Neparedzēto izmaksu prognoze balstās uz apstākļiem, kas faktiski jau ir iestājušies" sqref="E24" xr:uid="{D750F449-AB90-494E-8404-1639361A2B3F}"/>
    <dataValidation allowBlank="1" showInputMessage="1" showErrorMessage="1" prompt="Iepriekšējā regulatīvā perioda pēdējā tarifu perioda prognozētie ieņēmumi par mēnešiem, kuros tika izmantotas ieņēmumu prognozes" sqref="C26" xr:uid="{2759BBF5-EF24-41F5-987E-308441FF8387}"/>
    <dataValidation allowBlank="1" showInputMessage="1" showErrorMessage="1" prompt="Iepriekšējā regulatīvā perioda pēdējā tarifu perioda faktiskie ieņēmumi par mēnešiem, kuros tika izmantotas ieņēmumu prognozes" sqref="C27" xr:uid="{53667BE9-DB33-441E-99E3-1411B964E09C}"/>
    <dataValidation allowBlank="1" showInputMessage="1" showErrorMessage="1" prompt="Iepriekšējā regulatīvā perioda pēdējā tarifu perioda faktiskās izmaksas par mēnešiem, kuros tika izmantotas izmaksu prognozes" sqref="C29:C34 C36:C40" xr:uid="{87AD3683-AE17-4719-A0EE-DA744C3A7911}"/>
    <dataValidation allowBlank="1" showInputMessage="1" showErrorMessage="1" prompt="Iepriekšējā regulatīvā perioda pēdējā tarifu perioda faktiskās izmaksas, kuras iepriekš netika iekļautas regulatīvajā rēķinā" sqref="C41" xr:uid="{4475DEE2-D7A5-4874-B6B0-0646DCFA075A}"/>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8:I48" xr:uid="{C676FBA2-5DDA-4C25-8F8E-CBBC23156822}"/>
    <dataValidation allowBlank="1" showInputMessage="1" showErrorMessage="1" prompt="Faktiskās kapitāla izmaksas par iepriekšējā regulatīvā perioda pēdējo tarifu periodu." sqref="D50:E50" xr:uid="{C83C0E1D-EBC4-4838-826F-AC1C925A96E7}"/>
    <dataValidation allowBlank="1" showInputMessage="1" showErrorMessage="1" prompt="Prognozētās kapitāla izmaksas par iepriekšējā regulatīvā perioda pēdējo tarifu periodu." sqref="C50" xr:uid="{DD7D60FB-E50B-4FCC-AF4D-FD5D6ABDC92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5"/>
  <sheetViews>
    <sheetView zoomScale="70" zoomScaleNormal="70" workbookViewId="0">
      <pane ySplit="1" topLeftCell="A2" activePane="bottomLeft" state="frozen"/>
      <selection pane="bottomLeft" activeCell="S39" sqref="S39"/>
    </sheetView>
  </sheetViews>
  <sheetFormatPr defaultColWidth="8.7265625" defaultRowHeight="14.5" x14ac:dyDescent="0.35"/>
  <cols>
    <col min="2" max="2" width="51.54296875" customWidth="1"/>
    <col min="3" max="3" width="21.453125" bestFit="1" customWidth="1"/>
    <col min="4" max="8" width="21.81640625" customWidth="1"/>
    <col min="9" max="9" width="21.26953125" customWidth="1"/>
    <col min="10" max="10" width="16.81640625" style="105" customWidth="1"/>
    <col min="11" max="11" width="44.81640625" customWidth="1"/>
  </cols>
  <sheetData>
    <row r="1" spans="2:13" ht="29" x14ac:dyDescent="0.35">
      <c r="B1" s="225"/>
      <c r="C1" s="203" t="s">
        <v>111</v>
      </c>
      <c r="D1" s="203" t="s">
        <v>112</v>
      </c>
      <c r="E1" s="203" t="s">
        <v>113</v>
      </c>
      <c r="F1" s="203" t="s">
        <v>82</v>
      </c>
      <c r="G1" s="203" t="s">
        <v>50</v>
      </c>
      <c r="H1" s="203" t="s">
        <v>51</v>
      </c>
      <c r="I1" s="203" t="s">
        <v>114</v>
      </c>
      <c r="J1" s="226" t="s">
        <v>52</v>
      </c>
      <c r="K1" s="206" t="s">
        <v>10</v>
      </c>
    </row>
    <row r="2" spans="2:13" ht="29" x14ac:dyDescent="0.35">
      <c r="B2" s="207" t="s">
        <v>138</v>
      </c>
      <c r="C2" s="227">
        <f>'TP dati'!I33-'6_mēn_1_TP'!K56</f>
        <v>0</v>
      </c>
      <c r="D2" s="227">
        <f>'TP dati'!E38</f>
        <v>0</v>
      </c>
      <c r="E2" s="227">
        <f>'TP dati'!E39</f>
        <v>0</v>
      </c>
      <c r="F2" s="209" t="s">
        <v>53</v>
      </c>
      <c r="G2" s="209" t="s">
        <v>53</v>
      </c>
      <c r="H2" s="209" t="s">
        <v>53</v>
      </c>
      <c r="I2" s="227">
        <f>D2+E2</f>
        <v>0</v>
      </c>
      <c r="J2" s="228">
        <f>I2-C2</f>
        <v>0</v>
      </c>
      <c r="K2" s="92"/>
    </row>
    <row r="3" spans="2:13" ht="43.5" x14ac:dyDescent="0.35">
      <c r="B3" s="207" t="s">
        <v>148</v>
      </c>
      <c r="C3" s="227">
        <f>C4*C5/1000</f>
        <v>0</v>
      </c>
      <c r="D3" s="227">
        <f>D4*D5/1000</f>
        <v>0</v>
      </c>
      <c r="E3" s="227">
        <f>IF(D4+E4&lt;=C4,E4*E5,((C4-D4)*E5))/1000</f>
        <v>0</v>
      </c>
      <c r="F3" s="209" t="s">
        <v>53</v>
      </c>
      <c r="G3" s="209" t="s">
        <v>53</v>
      </c>
      <c r="H3" s="209" t="s">
        <v>53</v>
      </c>
      <c r="I3" s="227">
        <f>D3+E3</f>
        <v>0</v>
      </c>
      <c r="J3" s="228">
        <f>C3-I3</f>
        <v>0</v>
      </c>
      <c r="K3" s="92"/>
    </row>
    <row r="4" spans="2:13" x14ac:dyDescent="0.35">
      <c r="B4" s="212" t="s">
        <v>155</v>
      </c>
      <c r="C4" s="227">
        <f>'TP dati'!E28</f>
        <v>0</v>
      </c>
      <c r="D4" s="97"/>
      <c r="E4" s="97"/>
      <c r="F4" s="209" t="s">
        <v>53</v>
      </c>
      <c r="G4" s="209" t="s">
        <v>53</v>
      </c>
      <c r="H4" s="209" t="s">
        <v>53</v>
      </c>
      <c r="I4" s="209" t="s">
        <v>53</v>
      </c>
      <c r="J4" s="229" t="s">
        <v>53</v>
      </c>
      <c r="K4" s="92"/>
    </row>
    <row r="5" spans="2:13" x14ac:dyDescent="0.35">
      <c r="B5" s="212" t="s">
        <v>54</v>
      </c>
      <c r="C5" s="227">
        <f>'TP dati'!E27</f>
        <v>0</v>
      </c>
      <c r="D5" s="97"/>
      <c r="E5" s="97"/>
      <c r="F5" s="209" t="s">
        <v>53</v>
      </c>
      <c r="G5" s="209" t="s">
        <v>53</v>
      </c>
      <c r="H5" s="209" t="s">
        <v>53</v>
      </c>
      <c r="I5" s="209" t="s">
        <v>53</v>
      </c>
      <c r="J5" s="229" t="s">
        <v>53</v>
      </c>
      <c r="K5" s="92"/>
    </row>
    <row r="6" spans="2:13" ht="43.5" x14ac:dyDescent="0.35">
      <c r="B6" s="207" t="s">
        <v>140</v>
      </c>
      <c r="C6" s="227">
        <f>C7</f>
        <v>0</v>
      </c>
      <c r="D6" s="295" t="s">
        <v>53</v>
      </c>
      <c r="E6" s="296"/>
      <c r="F6" s="209" t="s">
        <v>53</v>
      </c>
      <c r="G6" s="209" t="s">
        <v>53</v>
      </c>
      <c r="H6" s="209" t="s">
        <v>53</v>
      </c>
      <c r="I6" s="213" t="s">
        <v>53</v>
      </c>
      <c r="J6" s="228">
        <f>D7*('TP dati'!F44-'TP dati'!F46)/'TP dati'!F44+D13*('TP dati'!E44-'TP dati'!E46)/'TP dati'!E44</f>
        <v>0</v>
      </c>
      <c r="K6" s="92"/>
    </row>
    <row r="7" spans="2:13" ht="43.5" x14ac:dyDescent="0.35">
      <c r="B7" s="212" t="s">
        <v>55</v>
      </c>
      <c r="C7" s="227">
        <f>C8+C9+C10</f>
        <v>0</v>
      </c>
      <c r="D7" s="290">
        <f>C7</f>
        <v>0</v>
      </c>
      <c r="E7" s="291"/>
      <c r="F7" s="209" t="s">
        <v>53</v>
      </c>
      <c r="G7" s="209" t="s">
        <v>53</v>
      </c>
      <c r="H7" s="209" t="s">
        <v>53</v>
      </c>
      <c r="I7" s="213" t="s">
        <v>53</v>
      </c>
      <c r="J7" s="229" t="s">
        <v>53</v>
      </c>
      <c r="K7" s="92"/>
      <c r="M7" s="76"/>
    </row>
    <row r="8" spans="2:13" ht="58" x14ac:dyDescent="0.35">
      <c r="B8" s="212" t="s">
        <v>108</v>
      </c>
      <c r="C8" s="227">
        <f>'TP dati'!E20</f>
        <v>0</v>
      </c>
      <c r="D8" s="290">
        <f>C8</f>
        <v>0</v>
      </c>
      <c r="E8" s="291"/>
      <c r="F8" s="209"/>
      <c r="G8" s="209"/>
      <c r="H8" s="209"/>
      <c r="I8" s="213"/>
      <c r="J8" s="229"/>
      <c r="K8" s="92"/>
      <c r="M8" s="76"/>
    </row>
    <row r="9" spans="2:13" ht="43.5" x14ac:dyDescent="0.35">
      <c r="B9" s="212" t="s">
        <v>110</v>
      </c>
      <c r="C9" s="227">
        <f>'TP dati'!E15</f>
        <v>0</v>
      </c>
      <c r="D9" s="290">
        <f>C9</f>
        <v>0</v>
      </c>
      <c r="E9" s="291"/>
      <c r="F9" s="209"/>
      <c r="G9" s="209"/>
      <c r="H9" s="209"/>
      <c r="I9" s="213"/>
      <c r="J9" s="229"/>
      <c r="K9" s="92"/>
      <c r="M9" s="76"/>
    </row>
    <row r="10" spans="2:13" ht="43.5" x14ac:dyDescent="0.35">
      <c r="B10" s="212" t="s">
        <v>109</v>
      </c>
      <c r="C10" s="227">
        <f>'TP dati'!E24</f>
        <v>0</v>
      </c>
      <c r="D10" s="272">
        <f>C10</f>
        <v>0</v>
      </c>
      <c r="E10" s="273"/>
      <c r="F10" s="209"/>
      <c r="G10" s="209"/>
      <c r="H10" s="209"/>
      <c r="I10" s="213"/>
      <c r="J10" s="229"/>
      <c r="K10" s="94"/>
      <c r="M10" s="76"/>
    </row>
    <row r="11" spans="2:13" x14ac:dyDescent="0.35">
      <c r="B11" s="214" t="s">
        <v>56</v>
      </c>
      <c r="C11" s="95">
        <f>'TP dati'!F43</f>
        <v>0</v>
      </c>
      <c r="D11" s="270"/>
      <c r="E11" s="271"/>
      <c r="F11" s="209" t="s">
        <v>53</v>
      </c>
      <c r="G11" s="209" t="s">
        <v>53</v>
      </c>
      <c r="H11" s="209" t="s">
        <v>53</v>
      </c>
      <c r="I11" s="213" t="s">
        <v>53</v>
      </c>
      <c r="J11" s="229" t="s">
        <v>53</v>
      </c>
      <c r="K11" s="92"/>
      <c r="M11" s="76"/>
    </row>
    <row r="12" spans="2:13" x14ac:dyDescent="0.35">
      <c r="B12" s="214" t="s">
        <v>57</v>
      </c>
      <c r="C12" s="209" t="s">
        <v>53</v>
      </c>
      <c r="D12" s="270">
        <f>'TP dati'!F45</f>
        <v>0</v>
      </c>
      <c r="E12" s="271"/>
      <c r="F12" s="209" t="s">
        <v>53</v>
      </c>
      <c r="G12" s="209" t="s">
        <v>53</v>
      </c>
      <c r="H12" s="209" t="s">
        <v>53</v>
      </c>
      <c r="I12" s="213" t="s">
        <v>53</v>
      </c>
      <c r="J12" s="229" t="s">
        <v>53</v>
      </c>
      <c r="K12" s="92"/>
    </row>
    <row r="13" spans="2:13" ht="43.5" x14ac:dyDescent="0.35">
      <c r="B13" s="212" t="s">
        <v>58</v>
      </c>
      <c r="C13" s="227">
        <f>C14+C15</f>
        <v>0</v>
      </c>
      <c r="D13" s="290">
        <f>C13</f>
        <v>0</v>
      </c>
      <c r="E13" s="291"/>
      <c r="F13" s="209" t="s">
        <v>53</v>
      </c>
      <c r="G13" s="209" t="s">
        <v>53</v>
      </c>
      <c r="H13" s="209" t="s">
        <v>53</v>
      </c>
      <c r="I13" s="213" t="s">
        <v>53</v>
      </c>
      <c r="J13" s="229" t="s">
        <v>53</v>
      </c>
      <c r="K13" s="92"/>
      <c r="M13" s="76"/>
    </row>
    <row r="14" spans="2:13" ht="43.5" x14ac:dyDescent="0.35">
      <c r="B14" s="212" t="s">
        <v>59</v>
      </c>
      <c r="C14" s="227">
        <f>'TP dati'!E19</f>
        <v>0</v>
      </c>
      <c r="D14" s="290">
        <f>C14</f>
        <v>0</v>
      </c>
      <c r="E14" s="291"/>
      <c r="F14" s="209"/>
      <c r="G14" s="209"/>
      <c r="H14" s="209"/>
      <c r="I14" s="213"/>
      <c r="J14" s="229"/>
      <c r="K14" s="92"/>
      <c r="M14" s="76"/>
    </row>
    <row r="15" spans="2:13" ht="29" x14ac:dyDescent="0.35">
      <c r="B15" s="212" t="s">
        <v>60</v>
      </c>
      <c r="C15" s="227">
        <f>'TP dati'!E23</f>
        <v>0</v>
      </c>
      <c r="D15" s="290">
        <f>C15</f>
        <v>0</v>
      </c>
      <c r="E15" s="291"/>
      <c r="F15" s="209"/>
      <c r="G15" s="209"/>
      <c r="H15" s="209"/>
      <c r="I15" s="213"/>
      <c r="J15" s="229"/>
      <c r="K15" s="92"/>
      <c r="M15" s="76"/>
    </row>
    <row r="16" spans="2:13" x14ac:dyDescent="0.35">
      <c r="B16" s="214" t="s">
        <v>56</v>
      </c>
      <c r="C16" s="95">
        <f>'TP dati'!E47</f>
        <v>0</v>
      </c>
      <c r="D16" s="270"/>
      <c r="E16" s="271"/>
      <c r="F16" s="209" t="s">
        <v>53</v>
      </c>
      <c r="G16" s="209" t="s">
        <v>53</v>
      </c>
      <c r="H16" s="209" t="s">
        <v>53</v>
      </c>
      <c r="I16" s="213" t="s">
        <v>53</v>
      </c>
      <c r="J16" s="229" t="s">
        <v>53</v>
      </c>
      <c r="K16" s="92"/>
      <c r="M16" s="76"/>
    </row>
    <row r="17" spans="2:12" x14ac:dyDescent="0.35">
      <c r="B17" s="214" t="s">
        <v>171</v>
      </c>
      <c r="C17" s="209" t="s">
        <v>53</v>
      </c>
      <c r="D17" s="270">
        <f>'TP dati'!F47</f>
        <v>0</v>
      </c>
      <c r="E17" s="271"/>
      <c r="F17" s="209" t="s">
        <v>53</v>
      </c>
      <c r="G17" s="209" t="s">
        <v>53</v>
      </c>
      <c r="H17" s="209" t="s">
        <v>53</v>
      </c>
      <c r="I17" s="213" t="s">
        <v>53</v>
      </c>
      <c r="J17" s="229" t="s">
        <v>53</v>
      </c>
      <c r="K17" s="92"/>
    </row>
    <row r="18" spans="2:12" ht="58" x14ac:dyDescent="0.35">
      <c r="B18" s="207" t="s">
        <v>141</v>
      </c>
      <c r="C18" s="227">
        <f>C19</f>
        <v>0</v>
      </c>
      <c r="D18" s="293" t="s">
        <v>53</v>
      </c>
      <c r="E18" s="294"/>
      <c r="F18" s="209" t="s">
        <v>53</v>
      </c>
      <c r="G18" s="209" t="s">
        <v>53</v>
      </c>
      <c r="H18" s="209" t="s">
        <v>53</v>
      </c>
      <c r="I18" s="213" t="s">
        <v>53</v>
      </c>
      <c r="J18" s="228">
        <f>D19*('TP dati'!F51-'TP dati'!F53)/'TP dati'!F51</f>
        <v>0</v>
      </c>
      <c r="K18" s="92"/>
    </row>
    <row r="19" spans="2:12" ht="43.5" x14ac:dyDescent="0.35">
      <c r="B19" s="212" t="s">
        <v>149</v>
      </c>
      <c r="C19" s="227">
        <f>'TP dati'!E16+'TP dati'!E25</f>
        <v>0</v>
      </c>
      <c r="D19" s="290">
        <f>C19</f>
        <v>0</v>
      </c>
      <c r="E19" s="291"/>
      <c r="F19" s="209" t="s">
        <v>53</v>
      </c>
      <c r="G19" s="209" t="s">
        <v>53</v>
      </c>
      <c r="H19" s="209" t="s">
        <v>53</v>
      </c>
      <c r="I19" s="213" t="s">
        <v>53</v>
      </c>
      <c r="J19" s="229" t="s">
        <v>53</v>
      </c>
      <c r="K19" s="92"/>
      <c r="L19" s="28"/>
    </row>
    <row r="20" spans="2:12" x14ac:dyDescent="0.35">
      <c r="B20" s="214" t="s">
        <v>61</v>
      </c>
      <c r="C20" s="95">
        <f>'TP dati'!F50</f>
        <v>0</v>
      </c>
      <c r="D20" s="270"/>
      <c r="E20" s="271"/>
      <c r="F20" s="209" t="s">
        <v>53</v>
      </c>
      <c r="G20" s="209" t="s">
        <v>53</v>
      </c>
      <c r="H20" s="209" t="s">
        <v>53</v>
      </c>
      <c r="I20" s="213" t="s">
        <v>53</v>
      </c>
      <c r="J20" s="229" t="s">
        <v>53</v>
      </c>
      <c r="K20" s="92"/>
    </row>
    <row r="21" spans="2:12" x14ac:dyDescent="0.35">
      <c r="B21" s="214" t="s">
        <v>62</v>
      </c>
      <c r="C21" s="209" t="s">
        <v>53</v>
      </c>
      <c r="D21" s="270">
        <f>'TP dati'!F52</f>
        <v>0</v>
      </c>
      <c r="E21" s="271"/>
      <c r="F21" s="209" t="s">
        <v>53</v>
      </c>
      <c r="G21" s="209" t="s">
        <v>53</v>
      </c>
      <c r="H21" s="209" t="s">
        <v>53</v>
      </c>
      <c r="I21" s="213" t="s">
        <v>53</v>
      </c>
      <c r="J21" s="229" t="s">
        <v>53</v>
      </c>
      <c r="K21" s="92"/>
    </row>
    <row r="22" spans="2:12" ht="43.5" x14ac:dyDescent="0.35">
      <c r="B22" s="207" t="s">
        <v>142</v>
      </c>
      <c r="C22" s="227">
        <f>'TP dati'!E32</f>
        <v>0</v>
      </c>
      <c r="D22" s="99"/>
      <c r="E22" s="99"/>
      <c r="F22" s="209" t="s">
        <v>53</v>
      </c>
      <c r="G22" s="209" t="s">
        <v>53</v>
      </c>
      <c r="H22" s="209" t="s">
        <v>53</v>
      </c>
      <c r="I22" s="227">
        <f>D22+E22</f>
        <v>0</v>
      </c>
      <c r="J22" s="228">
        <f>I22-C22</f>
        <v>0</v>
      </c>
      <c r="K22" s="98"/>
    </row>
    <row r="23" spans="2:12" ht="58" x14ac:dyDescent="0.35">
      <c r="B23" s="207" t="s">
        <v>143</v>
      </c>
      <c r="C23" s="227">
        <f>'TP dati'!E29</f>
        <v>0</v>
      </c>
      <c r="D23" s="99"/>
      <c r="E23" s="99"/>
      <c r="F23" s="209" t="s">
        <v>53</v>
      </c>
      <c r="G23" s="209" t="s">
        <v>53</v>
      </c>
      <c r="H23" s="209" t="s">
        <v>53</v>
      </c>
      <c r="I23" s="227">
        <f>D23+E23</f>
        <v>0</v>
      </c>
      <c r="J23" s="228">
        <f>C23-I23</f>
        <v>0</v>
      </c>
      <c r="K23" s="92"/>
    </row>
    <row r="24" spans="2:12" ht="58" x14ac:dyDescent="0.35">
      <c r="B24" s="207" t="s">
        <v>144</v>
      </c>
      <c r="C24" s="230"/>
      <c r="D24" s="99"/>
      <c r="E24" s="33"/>
      <c r="F24" s="209" t="s">
        <v>53</v>
      </c>
      <c r="G24" s="209" t="s">
        <v>53</v>
      </c>
      <c r="H24" s="209" t="s">
        <v>53</v>
      </c>
      <c r="I24" s="227">
        <f>D24+E24</f>
        <v>0</v>
      </c>
      <c r="J24" s="228">
        <f>C24-I24</f>
        <v>0</v>
      </c>
      <c r="K24" s="92"/>
    </row>
    <row r="25" spans="2:12" ht="87" x14ac:dyDescent="0.35">
      <c r="B25" s="207" t="s">
        <v>145</v>
      </c>
      <c r="C25" s="227">
        <f>C28-C35+C27-C26+C39+C40</f>
        <v>0</v>
      </c>
      <c r="D25" s="209" t="s">
        <v>53</v>
      </c>
      <c r="E25" s="209" t="s">
        <v>53</v>
      </c>
      <c r="F25" s="209" t="s">
        <v>53</v>
      </c>
      <c r="G25" s="209" t="s">
        <v>53</v>
      </c>
      <c r="H25" s="209" t="s">
        <v>53</v>
      </c>
      <c r="I25" s="213" t="s">
        <v>53</v>
      </c>
      <c r="J25" s="228">
        <f>C25</f>
        <v>0</v>
      </c>
      <c r="K25" s="92"/>
      <c r="L25" s="28"/>
    </row>
    <row r="26" spans="2:12" x14ac:dyDescent="0.35">
      <c r="B26" s="219" t="s">
        <v>63</v>
      </c>
      <c r="C26" s="227">
        <f>'TP dati'!D37</f>
        <v>0</v>
      </c>
      <c r="D26" s="209" t="s">
        <v>53</v>
      </c>
      <c r="E26" s="209" t="s">
        <v>53</v>
      </c>
      <c r="F26" s="209" t="s">
        <v>53</v>
      </c>
      <c r="G26" s="209" t="s">
        <v>53</v>
      </c>
      <c r="H26" s="209" t="s">
        <v>53</v>
      </c>
      <c r="I26" s="213" t="s">
        <v>53</v>
      </c>
      <c r="J26" s="229" t="s">
        <v>53</v>
      </c>
      <c r="K26" s="92"/>
    </row>
    <row r="27" spans="2:12" x14ac:dyDescent="0.35">
      <c r="B27" s="219" t="s">
        <v>172</v>
      </c>
      <c r="C27" s="227">
        <f>'TP dati'!D40</f>
        <v>0</v>
      </c>
      <c r="D27" s="209" t="s">
        <v>53</v>
      </c>
      <c r="E27" s="209" t="s">
        <v>53</v>
      </c>
      <c r="F27" s="209" t="s">
        <v>53</v>
      </c>
      <c r="G27" s="209" t="s">
        <v>53</v>
      </c>
      <c r="H27" s="209" t="s">
        <v>53</v>
      </c>
      <c r="I27" s="213" t="s">
        <v>53</v>
      </c>
      <c r="J27" s="229" t="s">
        <v>53</v>
      </c>
      <c r="K27" s="92"/>
    </row>
    <row r="28" spans="2:12" x14ac:dyDescent="0.35">
      <c r="B28" s="220" t="s">
        <v>64</v>
      </c>
      <c r="C28" s="227">
        <f>SUM(C29:C34)</f>
        <v>0</v>
      </c>
      <c r="D28" s="209" t="s">
        <v>53</v>
      </c>
      <c r="E28" s="209" t="s">
        <v>53</v>
      </c>
      <c r="F28" s="209" t="s">
        <v>53</v>
      </c>
      <c r="G28" s="209" t="s">
        <v>53</v>
      </c>
      <c r="H28" s="209" t="s">
        <v>53</v>
      </c>
      <c r="I28" s="213" t="s">
        <v>53</v>
      </c>
      <c r="J28" s="229" t="s">
        <v>53</v>
      </c>
      <c r="K28" s="92"/>
    </row>
    <row r="29" spans="2:12" ht="29" x14ac:dyDescent="0.35">
      <c r="B29" s="212" t="s">
        <v>22</v>
      </c>
      <c r="C29" s="100"/>
      <c r="D29" s="209" t="s">
        <v>53</v>
      </c>
      <c r="E29" s="209" t="s">
        <v>53</v>
      </c>
      <c r="F29" s="209" t="s">
        <v>53</v>
      </c>
      <c r="G29" s="209" t="s">
        <v>53</v>
      </c>
      <c r="H29" s="209" t="s">
        <v>53</v>
      </c>
      <c r="I29" s="213"/>
      <c r="J29" s="229"/>
      <c r="K29" s="92"/>
      <c r="L29" s="74"/>
    </row>
    <row r="30" spans="2:12" x14ac:dyDescent="0.35">
      <c r="B30" s="212" t="s">
        <v>65</v>
      </c>
      <c r="C30" s="100"/>
      <c r="D30" s="209" t="s">
        <v>53</v>
      </c>
      <c r="E30" s="209" t="s">
        <v>53</v>
      </c>
      <c r="F30" s="209" t="s">
        <v>53</v>
      </c>
      <c r="G30" s="209" t="s">
        <v>53</v>
      </c>
      <c r="H30" s="209" t="s">
        <v>53</v>
      </c>
      <c r="I30" s="213"/>
      <c r="J30" s="229"/>
      <c r="K30" s="92"/>
      <c r="L30" s="28"/>
    </row>
    <row r="31" spans="2:12" x14ac:dyDescent="0.35">
      <c r="B31" s="212" t="s">
        <v>66</v>
      </c>
      <c r="C31" s="100"/>
      <c r="D31" s="209" t="s">
        <v>53</v>
      </c>
      <c r="E31" s="209" t="s">
        <v>53</v>
      </c>
      <c r="F31" s="209" t="s">
        <v>53</v>
      </c>
      <c r="G31" s="209" t="s">
        <v>53</v>
      </c>
      <c r="H31" s="209" t="s">
        <v>53</v>
      </c>
      <c r="I31" s="213"/>
      <c r="J31" s="229"/>
      <c r="K31" s="92"/>
    </row>
    <row r="32" spans="2:12" x14ac:dyDescent="0.35">
      <c r="B32" s="212" t="s">
        <v>67</v>
      </c>
      <c r="C32" s="100"/>
      <c r="D32" s="209" t="s">
        <v>53</v>
      </c>
      <c r="E32" s="209" t="s">
        <v>53</v>
      </c>
      <c r="F32" s="209" t="s">
        <v>53</v>
      </c>
      <c r="G32" s="209" t="s">
        <v>53</v>
      </c>
      <c r="H32" s="209" t="s">
        <v>53</v>
      </c>
      <c r="I32" s="213"/>
      <c r="J32" s="229"/>
      <c r="K32" s="92"/>
    </row>
    <row r="33" spans="2:12" ht="43.5" x14ac:dyDescent="0.35">
      <c r="B33" s="212" t="s">
        <v>173</v>
      </c>
      <c r="C33" s="100"/>
      <c r="D33" s="209" t="s">
        <v>53</v>
      </c>
      <c r="E33" s="209" t="s">
        <v>53</v>
      </c>
      <c r="F33" s="209" t="s">
        <v>53</v>
      </c>
      <c r="G33" s="209" t="s">
        <v>53</v>
      </c>
      <c r="H33" s="209" t="s">
        <v>53</v>
      </c>
      <c r="I33" s="213"/>
      <c r="J33" s="229"/>
      <c r="K33" s="92"/>
    </row>
    <row r="34" spans="2:12" ht="29" x14ac:dyDescent="0.35">
      <c r="B34" s="212" t="s">
        <v>69</v>
      </c>
      <c r="C34" s="100"/>
      <c r="D34" s="209" t="s">
        <v>53</v>
      </c>
      <c r="E34" s="209" t="s">
        <v>53</v>
      </c>
      <c r="F34" s="209" t="s">
        <v>53</v>
      </c>
      <c r="G34" s="209" t="s">
        <v>53</v>
      </c>
      <c r="H34" s="209" t="s">
        <v>53</v>
      </c>
      <c r="I34" s="213"/>
      <c r="J34" s="229"/>
      <c r="K34" s="92"/>
    </row>
    <row r="35" spans="2:12" x14ac:dyDescent="0.35">
      <c r="B35" s="220" t="s">
        <v>175</v>
      </c>
      <c r="C35" s="227">
        <f>C36+C41</f>
        <v>0</v>
      </c>
      <c r="D35" s="209" t="s">
        <v>53</v>
      </c>
      <c r="E35" s="209" t="s">
        <v>53</v>
      </c>
      <c r="F35" s="209" t="s">
        <v>53</v>
      </c>
      <c r="G35" s="209" t="s">
        <v>53</v>
      </c>
      <c r="H35" s="209" t="s">
        <v>53</v>
      </c>
      <c r="I35" s="213" t="s">
        <v>53</v>
      </c>
      <c r="J35" s="229" t="s">
        <v>53</v>
      </c>
      <c r="K35" s="92"/>
      <c r="L35" s="28"/>
    </row>
    <row r="36" spans="2:12" ht="29" x14ac:dyDescent="0.35">
      <c r="B36" s="212" t="s">
        <v>22</v>
      </c>
      <c r="C36" s="227">
        <f>C37*C38</f>
        <v>0</v>
      </c>
      <c r="D36" s="209" t="s">
        <v>53</v>
      </c>
      <c r="E36" s="209" t="s">
        <v>53</v>
      </c>
      <c r="F36" s="209" t="s">
        <v>53</v>
      </c>
      <c r="G36" s="209" t="s">
        <v>53</v>
      </c>
      <c r="H36" s="209" t="s">
        <v>53</v>
      </c>
      <c r="I36" s="213"/>
      <c r="J36" s="229"/>
      <c r="K36" s="92"/>
    </row>
    <row r="37" spans="2:12" x14ac:dyDescent="0.35">
      <c r="B37" s="212" t="s">
        <v>83</v>
      </c>
      <c r="C37" s="100"/>
      <c r="D37" s="209"/>
      <c r="E37" s="209"/>
      <c r="F37" s="209"/>
      <c r="G37" s="209"/>
      <c r="H37" s="209"/>
      <c r="I37" s="213"/>
      <c r="J37" s="229"/>
      <c r="K37" s="92"/>
    </row>
    <row r="38" spans="2:12" x14ac:dyDescent="0.35">
      <c r="B38" s="212" t="s">
        <v>84</v>
      </c>
      <c r="C38" s="100"/>
      <c r="D38" s="209"/>
      <c r="E38" s="209"/>
      <c r="F38" s="209"/>
      <c r="G38" s="209"/>
      <c r="H38" s="209"/>
      <c r="I38" s="213"/>
      <c r="J38" s="229"/>
      <c r="K38" s="92"/>
    </row>
    <row r="39" spans="2:12" ht="29" x14ac:dyDescent="0.35">
      <c r="B39" s="231" t="s">
        <v>156</v>
      </c>
      <c r="C39" s="227">
        <f>'6_mēn_1_TP'!D7*('TP dati'!E46-'TP dati'!E48)/'TP dati'!E46+'6_mēn_1_TP'!D13*('TP dati'!D46-'TP dati'!D48)/'TP dati'!D46</f>
        <v>0</v>
      </c>
      <c r="D39" s="209" t="s">
        <v>53</v>
      </c>
      <c r="E39" s="209" t="s">
        <v>53</v>
      </c>
      <c r="F39" s="209" t="s">
        <v>53</v>
      </c>
      <c r="G39" s="209" t="s">
        <v>53</v>
      </c>
      <c r="H39" s="209" t="s">
        <v>53</v>
      </c>
      <c r="I39" s="213"/>
      <c r="J39" s="229"/>
      <c r="K39" s="92"/>
      <c r="L39" s="101"/>
    </row>
    <row r="40" spans="2:12" ht="43.5" x14ac:dyDescent="0.35">
      <c r="B40" s="231" t="s">
        <v>157</v>
      </c>
      <c r="C40" s="227">
        <f>'6_mēn_1_TP'!D19*('TP dati'!E53-'TP dati'!E55)/'TP dati'!E53</f>
        <v>0</v>
      </c>
      <c r="D40" s="209" t="s">
        <v>53</v>
      </c>
      <c r="E40" s="209" t="s">
        <v>53</v>
      </c>
      <c r="F40" s="209" t="s">
        <v>53</v>
      </c>
      <c r="G40" s="209" t="s">
        <v>53</v>
      </c>
      <c r="H40" s="209" t="s">
        <v>53</v>
      </c>
      <c r="I40" s="213"/>
      <c r="J40" s="229"/>
      <c r="K40" s="92"/>
      <c r="L40" s="101"/>
    </row>
    <row r="41" spans="2:12" ht="29" x14ac:dyDescent="0.35">
      <c r="B41" s="212" t="s">
        <v>69</v>
      </c>
      <c r="C41" s="100"/>
      <c r="D41" s="209" t="s">
        <v>53</v>
      </c>
      <c r="E41" s="209" t="s">
        <v>53</v>
      </c>
      <c r="F41" s="209" t="s">
        <v>53</v>
      </c>
      <c r="G41" s="209" t="s">
        <v>53</v>
      </c>
      <c r="H41" s="209" t="s">
        <v>53</v>
      </c>
      <c r="I41" s="213"/>
      <c r="J41" s="229"/>
      <c r="K41" s="92"/>
    </row>
    <row r="42" spans="2:12" x14ac:dyDescent="0.35">
      <c r="B42" s="232" t="s">
        <v>146</v>
      </c>
      <c r="C42" s="209" t="s">
        <v>53</v>
      </c>
      <c r="D42" s="209" t="s">
        <v>53</v>
      </c>
      <c r="E42" s="209" t="s">
        <v>53</v>
      </c>
      <c r="F42" s="215">
        <f>F43+F48+F49</f>
        <v>0</v>
      </c>
      <c r="G42" s="215">
        <f t="shared" ref="G42:H42" si="0">G43+G48+G49</f>
        <v>0</v>
      </c>
      <c r="H42" s="215">
        <f t="shared" si="0"/>
        <v>0</v>
      </c>
      <c r="I42" s="213"/>
      <c r="J42" s="228">
        <f>SUM(F42:H42)</f>
        <v>0</v>
      </c>
      <c r="K42" s="92"/>
    </row>
    <row r="43" spans="2:12" ht="29" x14ac:dyDescent="0.35">
      <c r="B43" s="219" t="s">
        <v>70</v>
      </c>
      <c r="C43" s="209" t="s">
        <v>53</v>
      </c>
      <c r="D43" s="209" t="s">
        <v>53</v>
      </c>
      <c r="E43" s="209" t="s">
        <v>53</v>
      </c>
      <c r="F43" s="215">
        <f>(F44*F45-F46*F47)/1000</f>
        <v>0</v>
      </c>
      <c r="G43" s="215">
        <f t="shared" ref="G43:H43" si="1">(G44*G45-G46*G47)/1000</f>
        <v>0</v>
      </c>
      <c r="H43" s="215">
        <f t="shared" si="1"/>
        <v>0</v>
      </c>
      <c r="I43" s="213"/>
      <c r="J43" s="229" t="s">
        <v>53</v>
      </c>
      <c r="K43" s="92"/>
    </row>
    <row r="44" spans="2:12" x14ac:dyDescent="0.35">
      <c r="B44" s="212" t="s">
        <v>71</v>
      </c>
      <c r="C44" s="209" t="s">
        <v>53</v>
      </c>
      <c r="D44" s="209" t="s">
        <v>53</v>
      </c>
      <c r="E44" s="209" t="s">
        <v>53</v>
      </c>
      <c r="F44" s="99"/>
      <c r="G44" s="99"/>
      <c r="H44" s="99"/>
      <c r="I44" s="213" t="s">
        <v>53</v>
      </c>
      <c r="J44" s="229" t="s">
        <v>53</v>
      </c>
      <c r="K44" s="92"/>
    </row>
    <row r="45" spans="2:12" x14ac:dyDescent="0.35">
      <c r="B45" s="212" t="s">
        <v>72</v>
      </c>
      <c r="C45" s="209" t="s">
        <v>53</v>
      </c>
      <c r="D45" s="209" t="s">
        <v>53</v>
      </c>
      <c r="E45" s="209" t="s">
        <v>53</v>
      </c>
      <c r="F45" s="99"/>
      <c r="G45" s="99"/>
      <c r="H45" s="99"/>
      <c r="I45" s="213" t="s">
        <v>53</v>
      </c>
      <c r="J45" s="229" t="s">
        <v>53</v>
      </c>
      <c r="K45" s="92"/>
    </row>
    <row r="46" spans="2:12" x14ac:dyDescent="0.35">
      <c r="B46" s="212" t="s">
        <v>73</v>
      </c>
      <c r="C46" s="209" t="s">
        <v>53</v>
      </c>
      <c r="D46" s="209" t="s">
        <v>53</v>
      </c>
      <c r="E46" s="209" t="s">
        <v>53</v>
      </c>
      <c r="F46" s="99"/>
      <c r="G46" s="99"/>
      <c r="H46" s="99"/>
      <c r="I46" s="213" t="s">
        <v>53</v>
      </c>
      <c r="J46" s="229" t="s">
        <v>53</v>
      </c>
      <c r="K46" s="92"/>
    </row>
    <row r="47" spans="2:12" x14ac:dyDescent="0.35">
      <c r="B47" s="212" t="s">
        <v>74</v>
      </c>
      <c r="C47" s="209" t="s">
        <v>53</v>
      </c>
      <c r="D47" s="209" t="s">
        <v>53</v>
      </c>
      <c r="E47" s="209" t="s">
        <v>53</v>
      </c>
      <c r="F47" s="99"/>
      <c r="G47" s="99"/>
      <c r="H47" s="99"/>
      <c r="I47" s="213" t="s">
        <v>53</v>
      </c>
      <c r="J47" s="229" t="s">
        <v>53</v>
      </c>
      <c r="K47" s="94"/>
    </row>
    <row r="48" spans="2:12" ht="43.5" x14ac:dyDescent="0.35">
      <c r="B48" s="219" t="s">
        <v>135</v>
      </c>
      <c r="C48" s="209" t="s">
        <v>53</v>
      </c>
      <c r="D48" s="209" t="s">
        <v>53</v>
      </c>
      <c r="E48" s="209" t="s">
        <v>53</v>
      </c>
      <c r="F48" s="99"/>
      <c r="G48" s="99"/>
      <c r="H48" s="99"/>
      <c r="I48" s="213" t="s">
        <v>53</v>
      </c>
      <c r="J48" s="228">
        <f>SUM(F48:H48)</f>
        <v>0</v>
      </c>
      <c r="K48" s="92"/>
    </row>
    <row r="49" spans="2:11" ht="58" x14ac:dyDescent="0.35">
      <c r="B49" s="233" t="s">
        <v>147</v>
      </c>
      <c r="C49" s="209" t="s">
        <v>53</v>
      </c>
      <c r="D49" s="209" t="s">
        <v>53</v>
      </c>
      <c r="E49" s="209" t="s">
        <v>53</v>
      </c>
      <c r="F49" s="99"/>
      <c r="G49" s="99"/>
      <c r="H49" s="99"/>
      <c r="I49" s="213" t="s">
        <v>53</v>
      </c>
      <c r="J49" s="228">
        <f>SUM(F49:H49)</f>
        <v>0</v>
      </c>
      <c r="K49" s="92"/>
    </row>
    <row r="50" spans="2:11" ht="15.5" x14ac:dyDescent="0.35">
      <c r="B50" s="278" t="s">
        <v>85</v>
      </c>
      <c r="C50" s="279"/>
      <c r="D50" s="279"/>
      <c r="E50" s="279"/>
      <c r="F50" s="279"/>
      <c r="G50" s="279"/>
      <c r="H50" s="279"/>
      <c r="I50" s="279"/>
      <c r="J50" s="102">
        <f>J3+J18+J22+J23+J24+J25+J42+J2+J6</f>
        <v>0</v>
      </c>
      <c r="K50" s="18"/>
    </row>
    <row r="51" spans="2:11" x14ac:dyDescent="0.35">
      <c r="B51" s="83"/>
      <c r="G51" s="292" t="s">
        <v>86</v>
      </c>
      <c r="H51" s="292"/>
      <c r="I51" s="292"/>
      <c r="J51" s="103">
        <f>'6_mēn_1_TP'!K57</f>
        <v>0</v>
      </c>
    </row>
    <row r="52" spans="2:11" ht="15.5" x14ac:dyDescent="0.35">
      <c r="B52" s="83"/>
      <c r="G52" s="287" t="s">
        <v>85</v>
      </c>
      <c r="H52" s="288"/>
      <c r="I52" s="289"/>
      <c r="J52" s="234">
        <f>J50+J51</f>
        <v>0</v>
      </c>
    </row>
    <row r="53" spans="2:11" x14ac:dyDescent="0.35">
      <c r="B53" s="83"/>
      <c r="G53" s="297" t="s">
        <v>154</v>
      </c>
      <c r="H53" s="298"/>
      <c r="I53" s="299"/>
      <c r="J53" s="70">
        <f>IF(OR(J60="",J60=0),0,IF(ABS(J50/J60)&lt;=0.01,0,IF(AND(J50&gt;0,J50&gt;J60*0.01),J50,IF(AND(J50&lt;0,ABS(J50)&lt;=J60*0.4,ABS(J50)&gt;=J60*0.01),J50,-J60*0.4))))</f>
        <v>0</v>
      </c>
      <c r="K53" s="235"/>
    </row>
    <row r="54" spans="2:11" ht="15.5" x14ac:dyDescent="0.35">
      <c r="B54" s="83"/>
      <c r="G54" s="297" t="s">
        <v>76</v>
      </c>
      <c r="H54" s="298"/>
      <c r="I54" s="299"/>
      <c r="J54" s="236">
        <f>IF(OR(NOT(ISNUMBER(D5)),NOT(ISNUMBER(E5)),NOT(ISNUMBER(C5))),0,IF(SUM(D3:E3)*1000/SUM(D4:D5)-C5&gt;6,J3,0))</f>
        <v>0</v>
      </c>
      <c r="K54" s="28"/>
    </row>
    <row r="55" spans="2:11" x14ac:dyDescent="0.35">
      <c r="G55" s="297" t="s">
        <v>77</v>
      </c>
      <c r="H55" s="298"/>
      <c r="I55" s="299"/>
      <c r="J55" s="86" t="str">
        <f>IF(OR(J60="",J60=0),"",IF(OR(ABS(J52)&lt;=0.01*J60,ABS(J53+IF(J54&lt;0,J54,0))&lt;=0.01*J60),0,MAX(J52,J53+IF(J54&lt;0,J54,0))))</f>
        <v/>
      </c>
      <c r="K55" s="237"/>
    </row>
    <row r="56" spans="2:11" x14ac:dyDescent="0.35">
      <c r="G56" s="297" t="str">
        <f>'6_mēn_1_TP'!H56</f>
        <v>Izmantotais Regulatīvā rēķina apmērs*</v>
      </c>
      <c r="H56" s="298"/>
      <c r="I56" s="299"/>
      <c r="J56" s="106"/>
    </row>
    <row r="57" spans="2:11" ht="23.5" x14ac:dyDescent="0.55000000000000004">
      <c r="G57" s="303" t="s">
        <v>85</v>
      </c>
      <c r="H57" s="304"/>
      <c r="I57" s="305"/>
      <c r="J57" s="104">
        <f>J52-J56</f>
        <v>0</v>
      </c>
    </row>
    <row r="58" spans="2:11" x14ac:dyDescent="0.35">
      <c r="G58" s="88" t="s">
        <v>79</v>
      </c>
      <c r="J58" s="103"/>
    </row>
    <row r="59" spans="2:11" x14ac:dyDescent="0.35">
      <c r="J59" s="103"/>
    </row>
    <row r="60" spans="2:11" x14ac:dyDescent="0.35">
      <c r="G60" s="300" t="s">
        <v>87</v>
      </c>
      <c r="H60" s="301"/>
      <c r="I60" s="302"/>
      <c r="J60" s="134">
        <f>'TP dati'!I12</f>
        <v>0</v>
      </c>
    </row>
    <row r="61" spans="2:11" x14ac:dyDescent="0.35">
      <c r="J61"/>
    </row>
    <row r="62" spans="2:11" x14ac:dyDescent="0.35">
      <c r="J62"/>
    </row>
    <row r="63" spans="2:11" x14ac:dyDescent="0.35">
      <c r="J63"/>
    </row>
    <row r="64" spans="2:11" x14ac:dyDescent="0.35">
      <c r="J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sheetData>
  <sheetProtection algorithmName="SHA-512" hashValue="0JOH4K/P7vgXSQP26lVKPfTO+o/vWjzqBwP33umXgkJs2Up2ykgi03d8QUu2Ah69l13R0SmJD1+6T9WjAioiIw==" saltValue="TPtP4Dqegt3JRwPODebysQ==" spinCount="100000" sheet="1" objects="1" scenarios="1"/>
  <mergeCells count="25">
    <mergeCell ref="G53:I53"/>
    <mergeCell ref="G60:I60"/>
    <mergeCell ref="G55:I55"/>
    <mergeCell ref="G54:I54"/>
    <mergeCell ref="G56:I56"/>
    <mergeCell ref="G57:I57"/>
    <mergeCell ref="D12:E12"/>
    <mergeCell ref="D6:E6"/>
    <mergeCell ref="D7:E7"/>
    <mergeCell ref="D8:E8"/>
    <mergeCell ref="D9:E9"/>
    <mergeCell ref="D11:E11"/>
    <mergeCell ref="D10:E10"/>
    <mergeCell ref="G52:I52"/>
    <mergeCell ref="D13:E13"/>
    <mergeCell ref="D14:E14"/>
    <mergeCell ref="D15:E15"/>
    <mergeCell ref="D16:E16"/>
    <mergeCell ref="D17:E17"/>
    <mergeCell ref="G51:I51"/>
    <mergeCell ref="D18:E18"/>
    <mergeCell ref="D19:E19"/>
    <mergeCell ref="D20:E20"/>
    <mergeCell ref="D21:E21"/>
    <mergeCell ref="B50:I50"/>
  </mergeCells>
  <dataValidations xWindow="1147" yWindow="594" count="2">
    <dataValidation allowBlank="1" showInputMessage="1" showErrorMessage="1" prompt="Neparedzēto izmaksu prognoze balstās uz apstākļiem, kas faktiski jau ir iestājušies" sqref="E24" xr:uid="{946AC84D-5A35-4D6F-9CDE-608B509D9A77}"/>
    <dataValidation allowBlank="1" showInputMessage="1" showErrorMessage="1" prompt="Ja regulatīvajā periodā ir divi tarifu periodi, šūnas J52 vērtību ievada darblapas &quot;RP_noslēguma_RR&quot; šūnā H2." sqref="J52" xr:uid="{118FF042-8BAF-404D-9164-425BBF891E0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B1:L1155"/>
  <sheetViews>
    <sheetView zoomScale="70" zoomScaleNormal="70" workbookViewId="0">
      <pane ySplit="1" topLeftCell="A2" activePane="bottomLeft" state="frozen"/>
      <selection pane="bottomLeft" activeCell="H7" sqref="H7"/>
    </sheetView>
  </sheetViews>
  <sheetFormatPr defaultRowHeight="14.5" x14ac:dyDescent="0.35"/>
  <cols>
    <col min="2" max="2" width="50.26953125" customWidth="1"/>
    <col min="3" max="7" width="21.81640625" customWidth="1"/>
    <col min="8" max="8" width="16.453125" customWidth="1"/>
    <col min="9" max="9" width="15.54296875" style="105" customWidth="1"/>
    <col min="10" max="10" width="44.81640625" customWidth="1"/>
  </cols>
  <sheetData>
    <row r="1" spans="2:12" ht="43.5" x14ac:dyDescent="0.35">
      <c r="B1" s="1"/>
      <c r="C1" s="71" t="s">
        <v>115</v>
      </c>
      <c r="D1" s="71" t="s">
        <v>116</v>
      </c>
      <c r="E1" s="71" t="s">
        <v>117</v>
      </c>
      <c r="F1" s="71" t="s">
        <v>88</v>
      </c>
      <c r="G1" s="71" t="s">
        <v>51</v>
      </c>
      <c r="H1" s="71" t="s">
        <v>118</v>
      </c>
      <c r="I1" s="107" t="s">
        <v>52</v>
      </c>
      <c r="J1" s="69" t="s">
        <v>10</v>
      </c>
    </row>
    <row r="2" spans="2:12" ht="29" x14ac:dyDescent="0.35">
      <c r="B2" s="72" t="s">
        <v>138</v>
      </c>
      <c r="C2" s="108">
        <f>'TP dati'!I33-'6_mēn_2_TP'!J56</f>
        <v>0</v>
      </c>
      <c r="D2" s="108">
        <f>'TP dati'!F38</f>
        <v>0</v>
      </c>
      <c r="E2" s="108">
        <f>'TP dati'!F39</f>
        <v>0</v>
      </c>
      <c r="F2" s="73" t="s">
        <v>53</v>
      </c>
      <c r="G2" s="73" t="s">
        <v>53</v>
      </c>
      <c r="H2" s="108">
        <f>D2+E2</f>
        <v>0</v>
      </c>
      <c r="I2" s="109">
        <f>H2-C2</f>
        <v>0</v>
      </c>
      <c r="J2" s="17"/>
    </row>
    <row r="3" spans="2:12" ht="43.5" x14ac:dyDescent="0.35">
      <c r="B3" s="72" t="s">
        <v>148</v>
      </c>
      <c r="C3" s="108">
        <f>C4*C5/1000</f>
        <v>0</v>
      </c>
      <c r="D3" s="108">
        <f>D4*D5/1000</f>
        <v>0</v>
      </c>
      <c r="E3" s="108">
        <f>IF(D4+E4&lt;=C4,E4*E5,((C4-D4)*E5))/1000</f>
        <v>0</v>
      </c>
      <c r="F3" s="73" t="s">
        <v>53</v>
      </c>
      <c r="G3" s="73" t="s">
        <v>53</v>
      </c>
      <c r="H3" s="108">
        <f>D3+E3</f>
        <v>0</v>
      </c>
      <c r="I3" s="109">
        <f>C3-H3</f>
        <v>0</v>
      </c>
      <c r="J3" s="18"/>
    </row>
    <row r="4" spans="2:12" x14ac:dyDescent="0.35">
      <c r="B4" s="75" t="s">
        <v>155</v>
      </c>
      <c r="C4" s="12">
        <f>'TP dati'!F28</f>
        <v>0</v>
      </c>
      <c r="D4" s="10"/>
      <c r="E4" s="10"/>
      <c r="F4" s="73" t="s">
        <v>53</v>
      </c>
      <c r="G4" s="73" t="s">
        <v>53</v>
      </c>
      <c r="H4" s="73" t="s">
        <v>53</v>
      </c>
      <c r="I4" s="110" t="s">
        <v>53</v>
      </c>
      <c r="J4" s="18"/>
    </row>
    <row r="5" spans="2:12" x14ac:dyDescent="0.35">
      <c r="B5" s="75" t="s">
        <v>54</v>
      </c>
      <c r="C5" s="12">
        <f>'TP dati'!F27</f>
        <v>0</v>
      </c>
      <c r="D5" s="10"/>
      <c r="E5" s="10"/>
      <c r="F5" s="73" t="s">
        <v>53</v>
      </c>
      <c r="G5" s="73" t="s">
        <v>53</v>
      </c>
      <c r="H5" s="73" t="s">
        <v>53</v>
      </c>
      <c r="I5" s="110" t="s">
        <v>53</v>
      </c>
      <c r="J5" s="18"/>
    </row>
    <row r="6" spans="2:12" ht="43.5" x14ac:dyDescent="0.35">
      <c r="B6" s="72" t="s">
        <v>140</v>
      </c>
      <c r="C6" s="108">
        <f>C7</f>
        <v>0</v>
      </c>
      <c r="D6" s="311"/>
      <c r="E6" s="312"/>
      <c r="F6" s="73" t="s">
        <v>53</v>
      </c>
      <c r="G6" s="73" t="s">
        <v>53</v>
      </c>
      <c r="H6" s="73"/>
      <c r="I6" s="109">
        <f>D7*('TP dati'!G44-'TP dati'!G46)/'TP dati'!G44+D13*('TP dati'!F44-'TP dati'!F46)/'TP dati'!F44</f>
        <v>0</v>
      </c>
      <c r="J6" s="18"/>
    </row>
    <row r="7" spans="2:12" ht="43.5" x14ac:dyDescent="0.35">
      <c r="B7" s="75" t="s">
        <v>55</v>
      </c>
      <c r="C7" s="108">
        <f>C8+C9+C10</f>
        <v>0</v>
      </c>
      <c r="D7" s="307">
        <f>C7</f>
        <v>0</v>
      </c>
      <c r="E7" s="308"/>
      <c r="F7" s="73" t="s">
        <v>53</v>
      </c>
      <c r="G7" s="73" t="s">
        <v>53</v>
      </c>
      <c r="H7" s="73" t="s">
        <v>53</v>
      </c>
      <c r="I7" s="110" t="s">
        <v>53</v>
      </c>
      <c r="J7" s="18"/>
      <c r="L7" s="76"/>
    </row>
    <row r="8" spans="2:12" ht="72.5" x14ac:dyDescent="0.35">
      <c r="B8" s="75" t="s">
        <v>108</v>
      </c>
      <c r="C8" s="108">
        <f>'TP dati'!F20</f>
        <v>0</v>
      </c>
      <c r="D8" s="307">
        <f>C8</f>
        <v>0</v>
      </c>
      <c r="E8" s="308"/>
      <c r="F8" s="73"/>
      <c r="G8" s="73"/>
      <c r="H8" s="73"/>
      <c r="I8" s="110"/>
      <c r="J8" s="18"/>
      <c r="L8" s="76"/>
    </row>
    <row r="9" spans="2:12" ht="43.5" x14ac:dyDescent="0.35">
      <c r="B9" s="75" t="s">
        <v>110</v>
      </c>
      <c r="C9" s="108">
        <f>'TP dati'!F15</f>
        <v>0</v>
      </c>
      <c r="D9" s="307">
        <f>C9</f>
        <v>0</v>
      </c>
      <c r="E9" s="308"/>
      <c r="F9" s="73"/>
      <c r="G9" s="73"/>
      <c r="H9" s="73"/>
      <c r="I9" s="110"/>
      <c r="J9" s="18"/>
      <c r="L9" s="76"/>
    </row>
    <row r="10" spans="2:12" ht="58" x14ac:dyDescent="0.35">
      <c r="B10" s="75" t="s">
        <v>109</v>
      </c>
      <c r="C10" s="108">
        <f>'TP dati'!F24</f>
        <v>0</v>
      </c>
      <c r="D10" s="307">
        <f>'TP dati'!E24</f>
        <v>0</v>
      </c>
      <c r="E10" s="308"/>
      <c r="F10" s="73"/>
      <c r="G10" s="73"/>
      <c r="H10" s="73"/>
      <c r="I10" s="110"/>
      <c r="J10" s="19"/>
      <c r="L10" s="76"/>
    </row>
    <row r="11" spans="2:12" x14ac:dyDescent="0.35">
      <c r="B11" s="77" t="s">
        <v>56</v>
      </c>
      <c r="C11" s="11">
        <f>'TP dati'!G43</f>
        <v>0</v>
      </c>
      <c r="D11" s="309"/>
      <c r="E11" s="310"/>
      <c r="F11" s="73" t="s">
        <v>53</v>
      </c>
      <c r="G11" s="73" t="s">
        <v>53</v>
      </c>
      <c r="H11" s="73" t="s">
        <v>53</v>
      </c>
      <c r="I11" s="110" t="s">
        <v>53</v>
      </c>
      <c r="J11" s="18"/>
      <c r="L11" s="76"/>
    </row>
    <row r="12" spans="2:12" x14ac:dyDescent="0.35">
      <c r="B12" s="77" t="s">
        <v>57</v>
      </c>
      <c r="C12" s="73" t="s">
        <v>53</v>
      </c>
      <c r="D12" s="309">
        <f>'TP dati'!G45</f>
        <v>0</v>
      </c>
      <c r="E12" s="310"/>
      <c r="F12" s="73" t="s">
        <v>53</v>
      </c>
      <c r="G12" s="73" t="s">
        <v>53</v>
      </c>
      <c r="H12" s="73" t="s">
        <v>53</v>
      </c>
      <c r="I12" s="110" t="s">
        <v>53</v>
      </c>
      <c r="J12" s="18"/>
    </row>
    <row r="13" spans="2:12" ht="43.5" x14ac:dyDescent="0.35">
      <c r="B13" s="75" t="s">
        <v>58</v>
      </c>
      <c r="C13" s="108">
        <f>C14+C15</f>
        <v>0</v>
      </c>
      <c r="D13" s="307">
        <f>C13</f>
        <v>0</v>
      </c>
      <c r="E13" s="308"/>
      <c r="F13" s="73" t="s">
        <v>53</v>
      </c>
      <c r="G13" s="73" t="s">
        <v>53</v>
      </c>
      <c r="H13" s="73" t="s">
        <v>53</v>
      </c>
      <c r="I13" s="110" t="s">
        <v>53</v>
      </c>
      <c r="J13" s="18"/>
      <c r="L13" s="76"/>
    </row>
    <row r="14" spans="2:12" ht="58" x14ac:dyDescent="0.35">
      <c r="B14" s="75" t="s">
        <v>59</v>
      </c>
      <c r="C14" s="108">
        <f>'TP dati'!F19</f>
        <v>0</v>
      </c>
      <c r="D14" s="307">
        <f>C14</f>
        <v>0</v>
      </c>
      <c r="E14" s="308"/>
      <c r="F14" s="73"/>
      <c r="G14" s="73"/>
      <c r="H14" s="73"/>
      <c r="I14" s="110"/>
      <c r="J14" s="18"/>
      <c r="L14" s="76"/>
    </row>
    <row r="15" spans="2:12" ht="29" x14ac:dyDescent="0.35">
      <c r="B15" s="75" t="s">
        <v>60</v>
      </c>
      <c r="C15" s="108">
        <f>'TP dati'!F23</f>
        <v>0</v>
      </c>
      <c r="D15" s="307">
        <f>C15</f>
        <v>0</v>
      </c>
      <c r="E15" s="308"/>
      <c r="F15" s="73"/>
      <c r="G15" s="73"/>
      <c r="H15" s="73"/>
      <c r="I15" s="110"/>
      <c r="J15" s="18"/>
      <c r="L15" s="76"/>
    </row>
    <row r="16" spans="2:12" x14ac:dyDescent="0.35">
      <c r="B16" s="77" t="s">
        <v>56</v>
      </c>
      <c r="C16" s="11">
        <f>'TP dati'!F47</f>
        <v>0</v>
      </c>
      <c r="D16" s="309"/>
      <c r="E16" s="310"/>
      <c r="F16" s="73" t="s">
        <v>53</v>
      </c>
      <c r="G16" s="73" t="s">
        <v>53</v>
      </c>
      <c r="H16" s="73" t="s">
        <v>53</v>
      </c>
      <c r="I16" s="110" t="s">
        <v>53</v>
      </c>
      <c r="J16" s="18"/>
      <c r="L16" s="76"/>
    </row>
    <row r="17" spans="2:11" x14ac:dyDescent="0.35">
      <c r="B17" s="77" t="s">
        <v>171</v>
      </c>
      <c r="C17" s="73" t="s">
        <v>53</v>
      </c>
      <c r="D17" s="309">
        <f>'TP dati'!G47</f>
        <v>0</v>
      </c>
      <c r="E17" s="310"/>
      <c r="F17" s="73" t="s">
        <v>53</v>
      </c>
      <c r="G17" s="73" t="s">
        <v>53</v>
      </c>
      <c r="H17" s="73" t="s">
        <v>53</v>
      </c>
      <c r="I17" s="110" t="s">
        <v>53</v>
      </c>
      <c r="J17" s="17"/>
    </row>
    <row r="18" spans="2:11" ht="58" x14ac:dyDescent="0.35">
      <c r="B18" s="72" t="s">
        <v>141</v>
      </c>
      <c r="C18" s="108">
        <f>C19</f>
        <v>0</v>
      </c>
      <c r="D18" s="311"/>
      <c r="E18" s="312"/>
      <c r="F18" s="73" t="s">
        <v>53</v>
      </c>
      <c r="G18" s="73" t="s">
        <v>53</v>
      </c>
      <c r="H18" s="73"/>
      <c r="I18" s="109">
        <f>D19*('TP dati'!G51-'TP dati'!G53)/'TP dati'!G51</f>
        <v>0</v>
      </c>
      <c r="J18" s="18"/>
    </row>
    <row r="19" spans="2:11" ht="58" x14ac:dyDescent="0.35">
      <c r="B19" s="75" t="s">
        <v>149</v>
      </c>
      <c r="C19" s="108">
        <f>'TP dati'!F16+'TP dati'!F25</f>
        <v>0</v>
      </c>
      <c r="D19" s="307">
        <f>C19</f>
        <v>0</v>
      </c>
      <c r="E19" s="308"/>
      <c r="F19" s="73" t="s">
        <v>53</v>
      </c>
      <c r="G19" s="73" t="s">
        <v>53</v>
      </c>
      <c r="H19" s="73" t="s">
        <v>53</v>
      </c>
      <c r="I19" s="110" t="s">
        <v>53</v>
      </c>
      <c r="J19" s="18"/>
      <c r="K19" s="111"/>
    </row>
    <row r="20" spans="2:11" x14ac:dyDescent="0.35">
      <c r="B20" s="77" t="s">
        <v>61</v>
      </c>
      <c r="C20" s="112">
        <f>'TP dati'!G50</f>
        <v>0</v>
      </c>
      <c r="D20" s="309"/>
      <c r="E20" s="310"/>
      <c r="F20" s="73" t="s">
        <v>53</v>
      </c>
      <c r="G20" s="73" t="s">
        <v>53</v>
      </c>
      <c r="H20" s="73" t="s">
        <v>53</v>
      </c>
      <c r="I20" s="110" t="s">
        <v>53</v>
      </c>
      <c r="J20" s="18"/>
    </row>
    <row r="21" spans="2:11" x14ac:dyDescent="0.35">
      <c r="B21" s="77" t="s">
        <v>62</v>
      </c>
      <c r="C21" s="73" t="s">
        <v>53</v>
      </c>
      <c r="D21" s="309">
        <f>'TP dati'!G52</f>
        <v>0</v>
      </c>
      <c r="E21" s="310"/>
      <c r="F21" s="73" t="s">
        <v>53</v>
      </c>
      <c r="G21" s="73" t="s">
        <v>53</v>
      </c>
      <c r="H21" s="73" t="s">
        <v>53</v>
      </c>
      <c r="I21" s="110" t="s">
        <v>53</v>
      </c>
      <c r="J21" s="17"/>
    </row>
    <row r="22" spans="2:11" ht="43.5" x14ac:dyDescent="0.35">
      <c r="B22" s="72" t="s">
        <v>142</v>
      </c>
      <c r="C22" s="108">
        <f>'TP dati'!F32</f>
        <v>0</v>
      </c>
      <c r="D22" s="16"/>
      <c r="E22" s="10"/>
      <c r="F22" s="73" t="s">
        <v>53</v>
      </c>
      <c r="G22" s="73" t="s">
        <v>53</v>
      </c>
      <c r="H22" s="108">
        <f>D22+DE2</f>
        <v>0</v>
      </c>
      <c r="I22" s="109">
        <f>H22-C22</f>
        <v>0</v>
      </c>
      <c r="J22" s="20"/>
    </row>
    <row r="23" spans="2:11" ht="58" x14ac:dyDescent="0.35">
      <c r="B23" s="72" t="s">
        <v>143</v>
      </c>
      <c r="C23" s="108">
        <f>'TP dati'!F29</f>
        <v>0</v>
      </c>
      <c r="D23" s="16"/>
      <c r="E23" s="10"/>
      <c r="F23" s="73" t="s">
        <v>53</v>
      </c>
      <c r="G23" s="73" t="s">
        <v>53</v>
      </c>
      <c r="H23" s="108">
        <f t="shared" ref="H23" si="0">D23+DE3</f>
        <v>0</v>
      </c>
      <c r="I23" s="109">
        <f>C23-H23</f>
        <v>0</v>
      </c>
      <c r="J23" s="118"/>
    </row>
    <row r="24" spans="2:11" ht="58" x14ac:dyDescent="0.35">
      <c r="B24" s="72" t="s">
        <v>144</v>
      </c>
      <c r="C24" s="10"/>
      <c r="D24" s="16"/>
      <c r="E24" s="33"/>
      <c r="F24" s="73" t="s">
        <v>53</v>
      </c>
      <c r="G24" s="73" t="s">
        <v>53</v>
      </c>
      <c r="H24" s="108">
        <f>D24+E24</f>
        <v>0</v>
      </c>
      <c r="I24" s="109">
        <f>-H24</f>
        <v>0</v>
      </c>
      <c r="J24" s="17"/>
    </row>
    <row r="25" spans="2:11" ht="87" x14ac:dyDescent="0.35">
      <c r="B25" s="72" t="s">
        <v>145</v>
      </c>
      <c r="C25" s="108">
        <f>C28-C35+C27-C26+C39+C40</f>
        <v>0</v>
      </c>
      <c r="D25" s="73" t="s">
        <v>53</v>
      </c>
      <c r="E25" s="73" t="s">
        <v>53</v>
      </c>
      <c r="F25" s="73" t="s">
        <v>53</v>
      </c>
      <c r="G25" s="73" t="s">
        <v>53</v>
      </c>
      <c r="H25" s="73" t="s">
        <v>53</v>
      </c>
      <c r="I25" s="109">
        <f>C25</f>
        <v>0</v>
      </c>
      <c r="J25" s="18"/>
    </row>
    <row r="26" spans="2:11" x14ac:dyDescent="0.35">
      <c r="B26" s="78" t="s">
        <v>63</v>
      </c>
      <c r="C26" s="108">
        <f>'TP dati'!E37</f>
        <v>0</v>
      </c>
      <c r="D26" s="73" t="s">
        <v>53</v>
      </c>
      <c r="E26" s="73" t="s">
        <v>53</v>
      </c>
      <c r="F26" s="73" t="s">
        <v>53</v>
      </c>
      <c r="G26" s="73" t="s">
        <v>53</v>
      </c>
      <c r="H26" s="73" t="s">
        <v>53</v>
      </c>
      <c r="I26" s="110" t="s">
        <v>53</v>
      </c>
      <c r="J26" s="17"/>
    </row>
    <row r="27" spans="2:11" x14ac:dyDescent="0.35">
      <c r="B27" s="78" t="s">
        <v>172</v>
      </c>
      <c r="C27" s="108">
        <f>'TP dati'!E40</f>
        <v>0</v>
      </c>
      <c r="D27" s="73" t="s">
        <v>53</v>
      </c>
      <c r="E27" s="73" t="s">
        <v>53</v>
      </c>
      <c r="F27" s="73" t="s">
        <v>53</v>
      </c>
      <c r="G27" s="73" t="s">
        <v>53</v>
      </c>
      <c r="H27" s="73" t="s">
        <v>53</v>
      </c>
      <c r="I27" s="110" t="s">
        <v>53</v>
      </c>
      <c r="J27" s="17"/>
    </row>
    <row r="28" spans="2:11" x14ac:dyDescent="0.35">
      <c r="B28" s="79" t="s">
        <v>64</v>
      </c>
      <c r="C28" s="108">
        <f>SUM(C29:C34)</f>
        <v>0</v>
      </c>
      <c r="D28" s="73" t="s">
        <v>53</v>
      </c>
      <c r="E28" s="73" t="s">
        <v>53</v>
      </c>
      <c r="F28" s="73" t="s">
        <v>53</v>
      </c>
      <c r="G28" s="73" t="s">
        <v>53</v>
      </c>
      <c r="H28" s="73" t="s">
        <v>53</v>
      </c>
      <c r="I28" s="110" t="s">
        <v>53</v>
      </c>
      <c r="J28" s="17"/>
    </row>
    <row r="29" spans="2:11" ht="29" x14ac:dyDescent="0.35">
      <c r="B29" s="75" t="s">
        <v>22</v>
      </c>
      <c r="C29" s="10"/>
      <c r="D29" s="73" t="s">
        <v>53</v>
      </c>
      <c r="E29" s="73" t="s">
        <v>53</v>
      </c>
      <c r="F29" s="73" t="s">
        <v>53</v>
      </c>
      <c r="G29" s="73" t="s">
        <v>53</v>
      </c>
      <c r="H29" s="73"/>
      <c r="I29" s="110"/>
      <c r="J29" s="17"/>
    </row>
    <row r="30" spans="2:11" x14ac:dyDescent="0.35">
      <c r="B30" s="75" t="s">
        <v>65</v>
      </c>
      <c r="C30" s="10"/>
      <c r="D30" s="73" t="s">
        <v>53</v>
      </c>
      <c r="E30" s="73" t="s">
        <v>53</v>
      </c>
      <c r="F30" s="73" t="s">
        <v>53</v>
      </c>
      <c r="G30" s="73" t="s">
        <v>53</v>
      </c>
      <c r="H30" s="73"/>
      <c r="I30" s="110"/>
      <c r="J30" s="17"/>
      <c r="K30" s="28"/>
    </row>
    <row r="31" spans="2:11" x14ac:dyDescent="0.35">
      <c r="B31" s="75" t="s">
        <v>66</v>
      </c>
      <c r="C31" s="10"/>
      <c r="D31" s="73" t="s">
        <v>53</v>
      </c>
      <c r="E31" s="73" t="s">
        <v>53</v>
      </c>
      <c r="F31" s="73" t="s">
        <v>53</v>
      </c>
      <c r="G31" s="73" t="s">
        <v>53</v>
      </c>
      <c r="H31" s="73"/>
      <c r="I31" s="110"/>
      <c r="J31" s="17"/>
    </row>
    <row r="32" spans="2:11" x14ac:dyDescent="0.35">
      <c r="B32" s="75" t="s">
        <v>67</v>
      </c>
      <c r="C32" s="10"/>
      <c r="D32" s="73" t="s">
        <v>53</v>
      </c>
      <c r="E32" s="73" t="s">
        <v>53</v>
      </c>
      <c r="F32" s="73" t="s">
        <v>53</v>
      </c>
      <c r="G32" s="73" t="s">
        <v>53</v>
      </c>
      <c r="H32" s="73"/>
      <c r="I32" s="110"/>
      <c r="J32" s="17"/>
    </row>
    <row r="33" spans="2:11" ht="43.5" x14ac:dyDescent="0.35">
      <c r="B33" s="75" t="s">
        <v>173</v>
      </c>
      <c r="C33" s="10"/>
      <c r="D33" s="73" t="s">
        <v>53</v>
      </c>
      <c r="E33" s="73" t="s">
        <v>53</v>
      </c>
      <c r="F33" s="73" t="s">
        <v>53</v>
      </c>
      <c r="G33" s="73" t="s">
        <v>53</v>
      </c>
      <c r="H33" s="73"/>
      <c r="I33" s="110"/>
      <c r="J33" s="17"/>
    </row>
    <row r="34" spans="2:11" ht="29" x14ac:dyDescent="0.35">
      <c r="B34" s="75" t="s">
        <v>69</v>
      </c>
      <c r="C34" s="10"/>
      <c r="D34" s="73" t="s">
        <v>53</v>
      </c>
      <c r="E34" s="73" t="s">
        <v>53</v>
      </c>
      <c r="F34" s="73" t="s">
        <v>53</v>
      </c>
      <c r="G34" s="73" t="s">
        <v>53</v>
      </c>
      <c r="H34" s="73"/>
      <c r="I34" s="110"/>
      <c r="J34" s="17"/>
    </row>
    <row r="35" spans="2:11" x14ac:dyDescent="0.35">
      <c r="B35" s="79" t="s">
        <v>175</v>
      </c>
      <c r="C35" s="108">
        <f>C36+SUM(C39:C43)</f>
        <v>0</v>
      </c>
      <c r="D35" s="73" t="s">
        <v>53</v>
      </c>
      <c r="E35" s="73" t="s">
        <v>53</v>
      </c>
      <c r="F35" s="73" t="s">
        <v>53</v>
      </c>
      <c r="G35" s="73" t="s">
        <v>53</v>
      </c>
      <c r="H35" s="73" t="s">
        <v>53</v>
      </c>
      <c r="I35" s="110" t="s">
        <v>53</v>
      </c>
      <c r="J35" s="17"/>
    </row>
    <row r="36" spans="2:11" ht="29" x14ac:dyDescent="0.35">
      <c r="B36" s="75" t="s">
        <v>22</v>
      </c>
      <c r="C36" s="108">
        <f>C37*C38</f>
        <v>0</v>
      </c>
      <c r="D36" s="73" t="s">
        <v>53</v>
      </c>
      <c r="E36" s="73" t="s">
        <v>53</v>
      </c>
      <c r="F36" s="73" t="s">
        <v>53</v>
      </c>
      <c r="G36" s="73" t="s">
        <v>53</v>
      </c>
      <c r="H36" s="73"/>
      <c r="I36" s="110"/>
      <c r="J36" s="17"/>
    </row>
    <row r="37" spans="2:11" x14ac:dyDescent="0.35">
      <c r="B37" s="75" t="s">
        <v>155</v>
      </c>
      <c r="C37" s="10"/>
      <c r="D37" s="73"/>
      <c r="E37" s="73"/>
      <c r="F37" s="73"/>
      <c r="G37" s="73"/>
      <c r="H37" s="73"/>
      <c r="I37" s="110"/>
      <c r="J37" s="17"/>
    </row>
    <row r="38" spans="2:11" x14ac:dyDescent="0.35">
      <c r="B38" s="75" t="s">
        <v>158</v>
      </c>
      <c r="C38" s="10"/>
      <c r="D38" s="73"/>
      <c r="E38" s="73"/>
      <c r="F38" s="73"/>
      <c r="G38" s="73"/>
      <c r="H38" s="73"/>
      <c r="I38" s="110"/>
      <c r="J38" s="17"/>
    </row>
    <row r="39" spans="2:11" ht="29" x14ac:dyDescent="0.35">
      <c r="B39" s="75" t="s">
        <v>156</v>
      </c>
      <c r="C39" s="108">
        <f>'6_mēn_2_TP'!D7*('TP dati'!F46-'TP dati'!F48)/'TP dati'!F46+'6_mēn_2_TP'!D13*('TP dati'!E46-'TP dati'!E48)/'TP dati'!E46</f>
        <v>0</v>
      </c>
      <c r="D39" s="73" t="s">
        <v>53</v>
      </c>
      <c r="E39" s="73" t="s">
        <v>53</v>
      </c>
      <c r="F39" s="73" t="s">
        <v>53</v>
      </c>
      <c r="G39" s="73" t="s">
        <v>53</v>
      </c>
      <c r="H39" s="73"/>
      <c r="I39" s="110"/>
      <c r="J39" s="17"/>
    </row>
    <row r="40" spans="2:11" ht="43.5" x14ac:dyDescent="0.35">
      <c r="B40" s="75" t="s">
        <v>157</v>
      </c>
      <c r="C40" s="108">
        <f>'6_mēn_2_TP'!D19*('TP dati'!F53-'TP dati'!F55)/'TP dati'!F53</f>
        <v>0</v>
      </c>
      <c r="D40" s="73" t="s">
        <v>53</v>
      </c>
      <c r="E40" s="73" t="s">
        <v>53</v>
      </c>
      <c r="F40" s="73" t="s">
        <v>53</v>
      </c>
      <c r="G40" s="73" t="s">
        <v>53</v>
      </c>
      <c r="H40" s="73"/>
      <c r="I40" s="110"/>
      <c r="J40" s="18"/>
      <c r="K40" s="101"/>
    </row>
    <row r="41" spans="2:11" ht="29" x14ac:dyDescent="0.35">
      <c r="B41" s="75" t="s">
        <v>69</v>
      </c>
      <c r="C41" s="10"/>
      <c r="D41" s="73" t="s">
        <v>53</v>
      </c>
      <c r="E41" s="73" t="s">
        <v>53</v>
      </c>
      <c r="F41" s="73" t="s">
        <v>53</v>
      </c>
      <c r="G41" s="73" t="s">
        <v>53</v>
      </c>
      <c r="H41" s="73"/>
      <c r="I41" s="110"/>
      <c r="J41" s="18"/>
    </row>
    <row r="42" spans="2:11" x14ac:dyDescent="0.35">
      <c r="B42" s="113" t="s">
        <v>146</v>
      </c>
      <c r="C42" s="73" t="s">
        <v>53</v>
      </c>
      <c r="D42" s="73" t="s">
        <v>53</v>
      </c>
      <c r="E42" s="73" t="s">
        <v>53</v>
      </c>
      <c r="F42" s="108">
        <f>F43+F48+F49</f>
        <v>0</v>
      </c>
      <c r="G42" s="108">
        <f>G43+G48+G49</f>
        <v>0</v>
      </c>
      <c r="H42" s="73"/>
      <c r="I42" s="109">
        <f>SUM(F42:G42)</f>
        <v>0</v>
      </c>
      <c r="J42" s="18"/>
    </row>
    <row r="43" spans="2:11" ht="29" x14ac:dyDescent="0.35">
      <c r="B43" s="78" t="s">
        <v>70</v>
      </c>
      <c r="C43" s="73" t="s">
        <v>53</v>
      </c>
      <c r="D43" s="73" t="s">
        <v>53</v>
      </c>
      <c r="E43" s="73" t="s">
        <v>53</v>
      </c>
      <c r="F43" s="108">
        <f>(F44*F45-F46*F47)/1000</f>
        <v>0</v>
      </c>
      <c r="G43" s="108">
        <f>(G44*G45-G46*G47)/1000</f>
        <v>0</v>
      </c>
      <c r="H43" s="73"/>
      <c r="I43" s="110" t="s">
        <v>53</v>
      </c>
      <c r="J43" s="18"/>
    </row>
    <row r="44" spans="2:11" x14ac:dyDescent="0.35">
      <c r="B44" s="75" t="s">
        <v>71</v>
      </c>
      <c r="C44" s="73" t="s">
        <v>53</v>
      </c>
      <c r="D44" s="73" t="s">
        <v>53</v>
      </c>
      <c r="E44" s="73" t="s">
        <v>53</v>
      </c>
      <c r="F44" s="10"/>
      <c r="G44" s="10"/>
      <c r="H44" s="73" t="s">
        <v>53</v>
      </c>
      <c r="I44" s="110" t="s">
        <v>53</v>
      </c>
      <c r="J44" s="18"/>
    </row>
    <row r="45" spans="2:11" x14ac:dyDescent="0.35">
      <c r="B45" s="75" t="s">
        <v>72</v>
      </c>
      <c r="C45" s="73" t="s">
        <v>53</v>
      </c>
      <c r="D45" s="73" t="s">
        <v>53</v>
      </c>
      <c r="E45" s="73" t="s">
        <v>53</v>
      </c>
      <c r="F45" s="10"/>
      <c r="G45" s="10"/>
      <c r="H45" s="73" t="s">
        <v>53</v>
      </c>
      <c r="I45" s="110" t="s">
        <v>53</v>
      </c>
      <c r="J45" s="18"/>
    </row>
    <row r="46" spans="2:11" x14ac:dyDescent="0.35">
      <c r="B46" s="75" t="s">
        <v>73</v>
      </c>
      <c r="C46" s="73" t="s">
        <v>53</v>
      </c>
      <c r="D46" s="73" t="s">
        <v>53</v>
      </c>
      <c r="E46" s="73" t="s">
        <v>53</v>
      </c>
      <c r="F46" s="10"/>
      <c r="G46" s="10"/>
      <c r="H46" s="73" t="s">
        <v>53</v>
      </c>
      <c r="I46" s="110" t="s">
        <v>53</v>
      </c>
      <c r="J46" s="18"/>
    </row>
    <row r="47" spans="2:11" x14ac:dyDescent="0.35">
      <c r="B47" s="75" t="s">
        <v>74</v>
      </c>
      <c r="C47" s="73" t="s">
        <v>53</v>
      </c>
      <c r="D47" s="73" t="s">
        <v>53</v>
      </c>
      <c r="E47" s="73" t="s">
        <v>53</v>
      </c>
      <c r="F47" s="10"/>
      <c r="G47" s="10"/>
      <c r="H47" s="73" t="s">
        <v>53</v>
      </c>
      <c r="I47" s="110" t="s">
        <v>53</v>
      </c>
      <c r="J47" s="19"/>
    </row>
    <row r="48" spans="2:11" ht="43.5" x14ac:dyDescent="0.35">
      <c r="B48" s="78" t="s">
        <v>135</v>
      </c>
      <c r="C48" s="114" t="s">
        <v>53</v>
      </c>
      <c r="D48" s="114" t="s">
        <v>53</v>
      </c>
      <c r="E48" s="114" t="s">
        <v>53</v>
      </c>
      <c r="F48" s="23"/>
      <c r="G48" s="23"/>
      <c r="H48" s="114" t="s">
        <v>53</v>
      </c>
      <c r="I48" s="109">
        <f>SUM(F48:G48)</f>
        <v>0</v>
      </c>
      <c r="J48" s="18"/>
    </row>
    <row r="49" spans="2:10" ht="58" x14ac:dyDescent="0.35">
      <c r="B49" s="115" t="s">
        <v>147</v>
      </c>
      <c r="C49" s="114" t="s">
        <v>53</v>
      </c>
      <c r="D49" s="114" t="s">
        <v>53</v>
      </c>
      <c r="E49" s="114" t="s">
        <v>53</v>
      </c>
      <c r="F49" s="23"/>
      <c r="G49" s="23"/>
      <c r="H49" s="114" t="s">
        <v>53</v>
      </c>
      <c r="I49" s="109">
        <f>SUM(F49:G49)</f>
        <v>0</v>
      </c>
      <c r="J49" s="18"/>
    </row>
    <row r="50" spans="2:10" ht="15.5" x14ac:dyDescent="0.35">
      <c r="B50" s="306" t="s">
        <v>85</v>
      </c>
      <c r="C50" s="306"/>
      <c r="D50" s="306"/>
      <c r="E50" s="306"/>
      <c r="F50" s="306"/>
      <c r="G50" s="306"/>
      <c r="H50" s="306"/>
      <c r="I50" s="102">
        <f>I3+I18+I22+I23+I24+I25+I42+I2+I6</f>
        <v>0</v>
      </c>
    </row>
    <row r="51" spans="2:10" x14ac:dyDescent="0.35">
      <c r="B51" s="83"/>
      <c r="F51" s="317" t="s">
        <v>86</v>
      </c>
      <c r="G51" s="317"/>
      <c r="H51" s="317"/>
      <c r="I51" s="103">
        <f>'6_mēn_2_TP'!J57</f>
        <v>0</v>
      </c>
    </row>
    <row r="52" spans="2:10" ht="15.5" x14ac:dyDescent="0.35">
      <c r="B52" s="83"/>
      <c r="F52" s="318" t="s">
        <v>85</v>
      </c>
      <c r="G52" s="318"/>
      <c r="H52" s="318"/>
      <c r="I52" s="116">
        <f>I51+I50</f>
        <v>0</v>
      </c>
    </row>
    <row r="53" spans="2:10" x14ac:dyDescent="0.35">
      <c r="B53" s="83"/>
      <c r="F53" s="313" t="s">
        <v>154</v>
      </c>
      <c r="G53" s="313"/>
      <c r="H53" s="313"/>
      <c r="I53" s="70">
        <f>IF(OR(I60="",I60=0),0,IF(ABS(I50/I60)&lt;=0.01,0,IF(AND(I50&gt;0,I50&gt;I60*0.01),I50,IF(AND(I50&lt;0,ABS(I50)&lt;=I60*0.4,ABS(I50)&gt;=I60*0.01),I50,-I60*0.4))))</f>
        <v>0</v>
      </c>
      <c r="J53" s="28"/>
    </row>
    <row r="54" spans="2:10" ht="15.5" x14ac:dyDescent="0.35">
      <c r="B54" s="83"/>
      <c r="F54" s="313" t="s">
        <v>76</v>
      </c>
      <c r="G54" s="313"/>
      <c r="H54" s="313"/>
      <c r="I54" s="116">
        <f>IF(OR(NOT(ISNUMBER(D5)),NOT(ISNUMBER(E5)),NOT(ISNUMBER(C5))),0,IF(SUM(D3:E3)*1000/SUM(D5:E5)-C5&gt;6,I3,0))</f>
        <v>0</v>
      </c>
      <c r="J54" s="28"/>
    </row>
    <row r="55" spans="2:10" x14ac:dyDescent="0.35">
      <c r="F55" s="316" t="s">
        <v>77</v>
      </c>
      <c r="G55" s="316"/>
      <c r="H55" s="316"/>
      <c r="I55" s="86" t="str">
        <f>IF(OR(I60="",I60=0),"",IF(OR(ABS(I52)&lt;=0.01*I60,ABS(I53+IF(I54&lt;0,I54,0))&lt;=0.01*I60),0,MAX(I52,I53+IF(I54&lt;0,I54,0))))</f>
        <v/>
      </c>
      <c r="J55" s="28"/>
    </row>
    <row r="56" spans="2:10" x14ac:dyDescent="0.35">
      <c r="B56" s="83"/>
      <c r="F56" s="315" t="str">
        <f>'6_mēn_2_TP'!G56</f>
        <v>Izmantotais Regulatīvā rēķina apmērs*</v>
      </c>
      <c r="G56" s="315"/>
      <c r="H56" s="315"/>
      <c r="I56" s="106"/>
    </row>
    <row r="57" spans="2:10" ht="23.5" x14ac:dyDescent="0.55000000000000004">
      <c r="B57" s="83"/>
      <c r="F57" s="314" t="s">
        <v>85</v>
      </c>
      <c r="G57" s="314"/>
      <c r="H57" s="314"/>
      <c r="I57" s="104">
        <f>I52-I56</f>
        <v>0</v>
      </c>
    </row>
    <row r="58" spans="2:10" x14ac:dyDescent="0.35">
      <c r="F58" s="88" t="s">
        <v>79</v>
      </c>
      <c r="I58" s="103"/>
    </row>
    <row r="59" spans="2:10" x14ac:dyDescent="0.35">
      <c r="I59" s="103"/>
    </row>
    <row r="60" spans="2:10" x14ac:dyDescent="0.35">
      <c r="F60" s="281" t="s">
        <v>81</v>
      </c>
      <c r="G60" s="281"/>
      <c r="H60" s="281"/>
      <c r="I60" s="117">
        <f>'6_mēn_2_TP'!J60</f>
        <v>0</v>
      </c>
    </row>
    <row r="61" spans="2:10" x14ac:dyDescent="0.35">
      <c r="I61"/>
    </row>
    <row r="62" spans="2:10" x14ac:dyDescent="0.35">
      <c r="I62"/>
    </row>
    <row r="63" spans="2:10" x14ac:dyDescent="0.35">
      <c r="I63"/>
    </row>
    <row r="64" spans="2:10" x14ac:dyDescent="0.35">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sheetData>
  <sheetProtection algorithmName="SHA-512" hashValue="rgeaLbjD2E7id1AZpGWxTfHWOVel5rY5+AmbFOIkNzhvwOG0uyRQOVITu9RCCencUZKWx0iA84QWvYd+8XgQEg==" saltValue="kTr5H+0S1kwpDeKATj0oFw==" spinCount="100000" sheet="1" objects="1" scenarios="1"/>
  <mergeCells count="25">
    <mergeCell ref="F60:H60"/>
    <mergeCell ref="F54:H54"/>
    <mergeCell ref="D14:E14"/>
    <mergeCell ref="D15:E15"/>
    <mergeCell ref="D16:E16"/>
    <mergeCell ref="D17:E17"/>
    <mergeCell ref="F57:H57"/>
    <mergeCell ref="F56:H56"/>
    <mergeCell ref="F55:H55"/>
    <mergeCell ref="F51:H51"/>
    <mergeCell ref="F52:H52"/>
    <mergeCell ref="F53:H53"/>
    <mergeCell ref="D18:E18"/>
    <mergeCell ref="D19:E19"/>
    <mergeCell ref="D20:E20"/>
    <mergeCell ref="D21:E21"/>
    <mergeCell ref="B50:H50"/>
    <mergeCell ref="D13:E13"/>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4" xr:uid="{626751A6-599D-49A9-B281-356251DF2854}"/>
    <dataValidation allowBlank="1" showInputMessage="1" showErrorMessage="1" prompt="Ja regulatīvajā periodā ir divi tarifu periodi, šūnas J52 vērtību ievada darblapas &quot;RP_noslēguma_RR&quot; šūnā H2." sqref="I52" xr:uid="{B5868247-BEF8-4C94-B8F1-B50F00F6EE3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5"/>
  <sheetViews>
    <sheetView topLeftCell="B1" zoomScale="80" zoomScaleNormal="80" workbookViewId="0">
      <pane ySplit="1" topLeftCell="A22" activePane="bottomLeft" state="frozen"/>
      <selection pane="bottomLeft" activeCell="E24" sqref="E24"/>
    </sheetView>
  </sheetViews>
  <sheetFormatPr defaultRowHeight="14.5" x14ac:dyDescent="0.35"/>
  <cols>
    <col min="2" max="2" width="54.54296875" customWidth="1"/>
    <col min="3" max="6" width="21.81640625" customWidth="1"/>
    <col min="7" max="7" width="16.453125" customWidth="1"/>
    <col min="8" max="8" width="14.54296875" style="121" customWidth="1"/>
    <col min="9" max="9" width="44.81640625" customWidth="1"/>
  </cols>
  <sheetData>
    <row r="1" spans="2:11" ht="43.5" x14ac:dyDescent="0.35">
      <c r="B1" s="1"/>
      <c r="C1" s="71" t="s">
        <v>119</v>
      </c>
      <c r="D1" s="71" t="s">
        <v>120</v>
      </c>
      <c r="E1" s="71" t="s">
        <v>121</v>
      </c>
      <c r="F1" s="71" t="s">
        <v>89</v>
      </c>
      <c r="G1" s="71" t="s">
        <v>122</v>
      </c>
      <c r="H1" s="238" t="s">
        <v>52</v>
      </c>
      <c r="I1" s="69" t="s">
        <v>10</v>
      </c>
    </row>
    <row r="2" spans="2:11" ht="29" x14ac:dyDescent="0.35">
      <c r="B2" s="72" t="s">
        <v>138</v>
      </c>
      <c r="C2" s="108">
        <f>'TP dati'!I33-'6_mēn_3_TP'!I56</f>
        <v>0</v>
      </c>
      <c r="D2" s="108">
        <f>'TP dati'!G38</f>
        <v>0</v>
      </c>
      <c r="E2" s="108">
        <f>'TP dati'!G39</f>
        <v>0</v>
      </c>
      <c r="F2" s="73" t="s">
        <v>53</v>
      </c>
      <c r="G2" s="108">
        <f>D2+E2</f>
        <v>0</v>
      </c>
      <c r="H2" s="109">
        <f>G2-C2</f>
        <v>0</v>
      </c>
      <c r="I2" s="17"/>
    </row>
    <row r="3" spans="2:11" ht="29" x14ac:dyDescent="0.35">
      <c r="B3" s="72" t="s">
        <v>148</v>
      </c>
      <c r="C3" s="108">
        <f>C4*C5/1000</f>
        <v>0</v>
      </c>
      <c r="D3" s="108">
        <f>D4*D5/1000</f>
        <v>0</v>
      </c>
      <c r="E3" s="108">
        <f>IF(D4+E4&lt;=C4,E4*E5,((C4-D4)*E5))/1000</f>
        <v>0</v>
      </c>
      <c r="F3" s="73" t="s">
        <v>53</v>
      </c>
      <c r="G3" s="108">
        <f>D3+E3</f>
        <v>0</v>
      </c>
      <c r="H3" s="109">
        <f>C3-G3</f>
        <v>0</v>
      </c>
      <c r="I3" s="18"/>
    </row>
    <row r="4" spans="2:11" x14ac:dyDescent="0.35">
      <c r="B4" s="75" t="s">
        <v>155</v>
      </c>
      <c r="C4" s="108">
        <f>'TP dati'!G28</f>
        <v>0</v>
      </c>
      <c r="D4" s="10"/>
      <c r="E4" s="10"/>
      <c r="F4" s="73" t="s">
        <v>53</v>
      </c>
      <c r="G4" s="73" t="s">
        <v>53</v>
      </c>
      <c r="H4" s="239" t="s">
        <v>53</v>
      </c>
      <c r="I4" s="18"/>
    </row>
    <row r="5" spans="2:11" x14ac:dyDescent="0.35">
      <c r="B5" s="75" t="s">
        <v>54</v>
      </c>
      <c r="C5" s="108">
        <f>'TP dati'!G27</f>
        <v>0</v>
      </c>
      <c r="D5" s="10"/>
      <c r="E5" s="10"/>
      <c r="F5" s="73" t="s">
        <v>53</v>
      </c>
      <c r="G5" s="73" t="s">
        <v>53</v>
      </c>
      <c r="H5" s="239" t="s">
        <v>53</v>
      </c>
      <c r="I5" s="18"/>
    </row>
    <row r="6" spans="2:11" ht="43.5" x14ac:dyDescent="0.35">
      <c r="B6" s="72" t="s">
        <v>140</v>
      </c>
      <c r="C6" s="108">
        <f>C7*C11+C7+(C13*C16+C13)</f>
        <v>0</v>
      </c>
      <c r="D6" s="321"/>
      <c r="E6" s="322"/>
      <c r="F6" s="73" t="s">
        <v>53</v>
      </c>
      <c r="G6" s="73"/>
      <c r="H6" s="109">
        <f>D7*('TP dati'!H44-'TP dati'!H46)/'TP dati'!H44+D13*('TP dati'!G44-'TP dati'!G46)/'TP dati'!G44</f>
        <v>0</v>
      </c>
      <c r="I6" s="18"/>
    </row>
    <row r="7" spans="2:11" ht="43.5" x14ac:dyDescent="0.35">
      <c r="B7" s="75" t="s">
        <v>55</v>
      </c>
      <c r="C7" s="108">
        <f>C8+C9+C10</f>
        <v>0</v>
      </c>
      <c r="D7" s="307">
        <f>C7</f>
        <v>0</v>
      </c>
      <c r="E7" s="308"/>
      <c r="F7" s="73" t="s">
        <v>53</v>
      </c>
      <c r="G7" s="73" t="s">
        <v>53</v>
      </c>
      <c r="H7" s="239" t="s">
        <v>53</v>
      </c>
      <c r="I7" s="18"/>
      <c r="K7" s="76"/>
    </row>
    <row r="8" spans="2:11" ht="58" x14ac:dyDescent="0.35">
      <c r="B8" s="75" t="s">
        <v>108</v>
      </c>
      <c r="C8" s="108">
        <f>'TP dati'!G20</f>
        <v>0</v>
      </c>
      <c r="D8" s="307">
        <f>C8</f>
        <v>0</v>
      </c>
      <c r="E8" s="308"/>
      <c r="F8" s="73"/>
      <c r="G8" s="73"/>
      <c r="H8" s="239"/>
      <c r="I8" s="18"/>
      <c r="K8" s="76"/>
    </row>
    <row r="9" spans="2:11" ht="43.5" x14ac:dyDescent="0.35">
      <c r="B9" s="75" t="s">
        <v>110</v>
      </c>
      <c r="C9" s="108">
        <f>'TP dati'!G15</f>
        <v>0</v>
      </c>
      <c r="D9" s="307">
        <f>C9</f>
        <v>0</v>
      </c>
      <c r="E9" s="308"/>
      <c r="F9" s="73"/>
      <c r="G9" s="73"/>
      <c r="H9" s="239"/>
      <c r="I9" s="18"/>
      <c r="K9" s="76"/>
    </row>
    <row r="10" spans="2:11" ht="43.5" x14ac:dyDescent="0.35">
      <c r="B10" s="75" t="s">
        <v>109</v>
      </c>
      <c r="C10" s="108">
        <f>'TP dati'!G24</f>
        <v>0</v>
      </c>
      <c r="D10" s="307">
        <f>C10</f>
        <v>0</v>
      </c>
      <c r="E10" s="308"/>
      <c r="F10" s="73"/>
      <c r="G10" s="73"/>
      <c r="H10" s="239"/>
      <c r="I10" s="19"/>
      <c r="K10" s="76"/>
    </row>
    <row r="11" spans="2:11" x14ac:dyDescent="0.35">
      <c r="B11" s="77" t="s">
        <v>56</v>
      </c>
      <c r="C11" s="119">
        <f>'TP dati'!H43</f>
        <v>0</v>
      </c>
      <c r="D11" s="309"/>
      <c r="E11" s="310"/>
      <c r="F11" s="73" t="s">
        <v>53</v>
      </c>
      <c r="G11" s="73" t="s">
        <v>53</v>
      </c>
      <c r="H11" s="239" t="s">
        <v>53</v>
      </c>
      <c r="I11" s="18"/>
      <c r="K11" s="76"/>
    </row>
    <row r="12" spans="2:11" x14ac:dyDescent="0.35">
      <c r="B12" s="77" t="s">
        <v>57</v>
      </c>
      <c r="C12" s="73"/>
      <c r="D12" s="319">
        <f>'TP dati'!H45</f>
        <v>0</v>
      </c>
      <c r="E12" s="320"/>
      <c r="F12" s="73" t="s">
        <v>53</v>
      </c>
      <c r="G12" s="73" t="s">
        <v>53</v>
      </c>
      <c r="H12" s="239" t="s">
        <v>53</v>
      </c>
      <c r="I12" s="18"/>
    </row>
    <row r="13" spans="2:11" ht="43.5" x14ac:dyDescent="0.35">
      <c r="B13" s="75" t="s">
        <v>58</v>
      </c>
      <c r="C13" s="108">
        <f>C14+C15</f>
        <v>0</v>
      </c>
      <c r="D13" s="307">
        <f>C13</f>
        <v>0</v>
      </c>
      <c r="E13" s="308"/>
      <c r="F13" s="73" t="s">
        <v>53</v>
      </c>
      <c r="G13" s="73" t="s">
        <v>53</v>
      </c>
      <c r="H13" s="239" t="s">
        <v>53</v>
      </c>
      <c r="I13" s="18"/>
      <c r="K13" s="76"/>
    </row>
    <row r="14" spans="2:11" ht="43.5" x14ac:dyDescent="0.35">
      <c r="B14" s="75" t="s">
        <v>59</v>
      </c>
      <c r="C14" s="108">
        <f>'TP dati'!G19</f>
        <v>0</v>
      </c>
      <c r="D14" s="307">
        <f>C14</f>
        <v>0</v>
      </c>
      <c r="E14" s="308"/>
      <c r="F14" s="73"/>
      <c r="G14" s="73"/>
      <c r="H14" s="239"/>
      <c r="I14" s="18"/>
      <c r="K14" s="76"/>
    </row>
    <row r="15" spans="2:11" ht="29" x14ac:dyDescent="0.35">
      <c r="B15" s="75" t="s">
        <v>60</v>
      </c>
      <c r="C15" s="108">
        <f>'TP dati'!G23</f>
        <v>0</v>
      </c>
      <c r="D15" s="307">
        <f>C15</f>
        <v>0</v>
      </c>
      <c r="E15" s="308"/>
      <c r="F15" s="73"/>
      <c r="G15" s="73"/>
      <c r="H15" s="239"/>
      <c r="I15" s="18"/>
      <c r="K15" s="76"/>
    </row>
    <row r="16" spans="2:11" x14ac:dyDescent="0.35">
      <c r="B16" s="77" t="s">
        <v>56</v>
      </c>
      <c r="C16" s="11">
        <f>'TP dati'!G47</f>
        <v>0</v>
      </c>
      <c r="D16" s="309"/>
      <c r="E16" s="310"/>
      <c r="F16" s="73" t="s">
        <v>53</v>
      </c>
      <c r="G16" s="73" t="s">
        <v>53</v>
      </c>
      <c r="H16" s="239" t="s">
        <v>53</v>
      </c>
      <c r="I16" s="18"/>
      <c r="K16" s="76"/>
    </row>
    <row r="17" spans="2:10" x14ac:dyDescent="0.35">
      <c r="B17" s="77" t="s">
        <v>171</v>
      </c>
      <c r="C17" s="73"/>
      <c r="D17" s="309">
        <f>'TP dati'!H47</f>
        <v>0</v>
      </c>
      <c r="E17" s="310"/>
      <c r="F17" s="73" t="s">
        <v>53</v>
      </c>
      <c r="G17" s="73" t="s">
        <v>53</v>
      </c>
      <c r="H17" s="239" t="s">
        <v>53</v>
      </c>
      <c r="I17" s="17"/>
    </row>
    <row r="18" spans="2:10" ht="58" x14ac:dyDescent="0.35">
      <c r="B18" s="72" t="s">
        <v>141</v>
      </c>
      <c r="C18" s="108">
        <f>C19</f>
        <v>0</v>
      </c>
      <c r="D18" s="309"/>
      <c r="E18" s="310"/>
      <c r="F18" s="73" t="s">
        <v>53</v>
      </c>
      <c r="G18" s="73"/>
      <c r="H18" s="109">
        <f>D19*('TP dati'!H51-'TP dati'!H53)/'TP dati'!H51</f>
        <v>0</v>
      </c>
      <c r="I18" s="18"/>
    </row>
    <row r="19" spans="2:10" ht="43.5" x14ac:dyDescent="0.35">
      <c r="B19" s="75" t="s">
        <v>149</v>
      </c>
      <c r="C19" s="108">
        <f>'TP dati'!G16+'TP dati'!G25</f>
        <v>0</v>
      </c>
      <c r="D19" s="307">
        <f>C19</f>
        <v>0</v>
      </c>
      <c r="E19" s="308"/>
      <c r="F19" s="73" t="s">
        <v>53</v>
      </c>
      <c r="G19" s="73" t="s">
        <v>53</v>
      </c>
      <c r="H19" s="239" t="s">
        <v>53</v>
      </c>
      <c r="I19" s="18"/>
      <c r="J19" s="28"/>
    </row>
    <row r="20" spans="2:10" x14ac:dyDescent="0.35">
      <c r="B20" s="77" t="s">
        <v>61</v>
      </c>
      <c r="C20" s="11">
        <f>'TP dati'!H50</f>
        <v>0</v>
      </c>
      <c r="D20" s="309"/>
      <c r="E20" s="310"/>
      <c r="F20" s="73" t="s">
        <v>53</v>
      </c>
      <c r="G20" s="73" t="s">
        <v>53</v>
      </c>
      <c r="H20" s="239" t="s">
        <v>53</v>
      </c>
      <c r="I20" s="18"/>
    </row>
    <row r="21" spans="2:10" x14ac:dyDescent="0.35">
      <c r="B21" s="77" t="s">
        <v>62</v>
      </c>
      <c r="C21" s="73"/>
      <c r="D21" s="309">
        <f>'TP dati'!H52</f>
        <v>0</v>
      </c>
      <c r="E21" s="310"/>
      <c r="F21" s="73" t="s">
        <v>53</v>
      </c>
      <c r="G21" s="73" t="s">
        <v>53</v>
      </c>
      <c r="H21" s="239" t="s">
        <v>53</v>
      </c>
      <c r="I21" s="17"/>
    </row>
    <row r="22" spans="2:10" ht="29" x14ac:dyDescent="0.35">
      <c r="B22" s="72" t="s">
        <v>142</v>
      </c>
      <c r="C22" s="108">
        <f>'TP dati'!G32</f>
        <v>0</v>
      </c>
      <c r="D22" s="16"/>
      <c r="E22" s="10"/>
      <c r="F22" s="73" t="s">
        <v>53</v>
      </c>
      <c r="G22" s="108">
        <f>D22+E22</f>
        <v>0</v>
      </c>
      <c r="H22" s="109">
        <f>G22-C22</f>
        <v>0</v>
      </c>
      <c r="I22" s="20"/>
    </row>
    <row r="23" spans="2:10" ht="58" x14ac:dyDescent="0.35">
      <c r="B23" s="72" t="s">
        <v>143</v>
      </c>
      <c r="C23" s="108">
        <f>'TP dati'!G29</f>
        <v>0</v>
      </c>
      <c r="D23" s="16"/>
      <c r="E23" s="10"/>
      <c r="F23" s="73" t="s">
        <v>53</v>
      </c>
      <c r="G23" s="108">
        <f t="shared" ref="G23:G24" si="0">D23+E23</f>
        <v>0</v>
      </c>
      <c r="H23" s="109">
        <f>C23-G23</f>
        <v>0</v>
      </c>
      <c r="I23" s="118"/>
    </row>
    <row r="24" spans="2:10" ht="58" x14ac:dyDescent="0.35">
      <c r="B24" s="72" t="s">
        <v>144</v>
      </c>
      <c r="C24" s="108">
        <v>0</v>
      </c>
      <c r="D24" s="16"/>
      <c r="E24" s="33"/>
      <c r="F24" s="73" t="s">
        <v>53</v>
      </c>
      <c r="G24" s="108">
        <f t="shared" si="0"/>
        <v>0</v>
      </c>
      <c r="H24" s="109">
        <f>-G24</f>
        <v>0</v>
      </c>
      <c r="I24" s="17"/>
    </row>
    <row r="25" spans="2:10" ht="87" x14ac:dyDescent="0.35">
      <c r="B25" s="72" t="s">
        <v>145</v>
      </c>
      <c r="C25" s="108">
        <f>C28-C35+C27-C26+C39+C40</f>
        <v>0</v>
      </c>
      <c r="D25" s="321" t="s">
        <v>53</v>
      </c>
      <c r="E25" s="322"/>
      <c r="F25" s="73" t="s">
        <v>53</v>
      </c>
      <c r="G25" s="73" t="s">
        <v>53</v>
      </c>
      <c r="H25" s="109">
        <f>C25</f>
        <v>0</v>
      </c>
      <c r="I25" s="18"/>
      <c r="J25" s="28"/>
    </row>
    <row r="26" spans="2:10" x14ac:dyDescent="0.35">
      <c r="B26" s="78" t="s">
        <v>63</v>
      </c>
      <c r="C26" s="108">
        <f>'TP dati'!F37</f>
        <v>0</v>
      </c>
      <c r="D26" s="73" t="s">
        <v>53</v>
      </c>
      <c r="E26" s="73" t="s">
        <v>53</v>
      </c>
      <c r="F26" s="73" t="s">
        <v>53</v>
      </c>
      <c r="G26" s="73" t="s">
        <v>53</v>
      </c>
      <c r="H26" s="239" t="s">
        <v>53</v>
      </c>
      <c r="I26" s="17"/>
    </row>
    <row r="27" spans="2:10" x14ac:dyDescent="0.35">
      <c r="B27" s="78" t="s">
        <v>172</v>
      </c>
      <c r="C27" s="108">
        <f>'TP dati'!F40</f>
        <v>0</v>
      </c>
      <c r="D27" s="73" t="s">
        <v>53</v>
      </c>
      <c r="E27" s="73" t="s">
        <v>53</v>
      </c>
      <c r="F27" s="73" t="s">
        <v>53</v>
      </c>
      <c r="G27" s="73" t="s">
        <v>53</v>
      </c>
      <c r="H27" s="239" t="s">
        <v>53</v>
      </c>
      <c r="I27" s="17"/>
    </row>
    <row r="28" spans="2:10" x14ac:dyDescent="0.35">
      <c r="B28" s="79" t="s">
        <v>64</v>
      </c>
      <c r="C28" s="108">
        <f>SUM(C29:C34)</f>
        <v>0</v>
      </c>
      <c r="D28" s="73" t="s">
        <v>53</v>
      </c>
      <c r="E28" s="73" t="s">
        <v>53</v>
      </c>
      <c r="F28" s="73" t="s">
        <v>53</v>
      </c>
      <c r="G28" s="73" t="s">
        <v>53</v>
      </c>
      <c r="H28" s="239" t="s">
        <v>53</v>
      </c>
      <c r="I28" s="17"/>
    </row>
    <row r="29" spans="2:10" ht="29" x14ac:dyDescent="0.35">
      <c r="B29" s="75" t="s">
        <v>22</v>
      </c>
      <c r="C29" s="10"/>
      <c r="D29" s="73" t="s">
        <v>53</v>
      </c>
      <c r="E29" s="73" t="s">
        <v>53</v>
      </c>
      <c r="F29" s="73" t="s">
        <v>53</v>
      </c>
      <c r="G29" s="73"/>
      <c r="H29" s="239"/>
      <c r="I29" s="17"/>
    </row>
    <row r="30" spans="2:10" x14ac:dyDescent="0.35">
      <c r="B30" s="75" t="s">
        <v>65</v>
      </c>
      <c r="C30" s="10"/>
      <c r="D30" s="73" t="s">
        <v>53</v>
      </c>
      <c r="E30" s="73" t="s">
        <v>53</v>
      </c>
      <c r="F30" s="73" t="s">
        <v>53</v>
      </c>
      <c r="G30" s="73"/>
      <c r="H30" s="239"/>
      <c r="I30" s="17"/>
    </row>
    <row r="31" spans="2:10" x14ac:dyDescent="0.35">
      <c r="B31" s="75" t="s">
        <v>66</v>
      </c>
      <c r="C31" s="10"/>
      <c r="D31" s="73" t="s">
        <v>53</v>
      </c>
      <c r="E31" s="73" t="s">
        <v>53</v>
      </c>
      <c r="F31" s="73" t="s">
        <v>53</v>
      </c>
      <c r="G31" s="73"/>
      <c r="H31" s="239"/>
      <c r="I31" s="17"/>
    </row>
    <row r="32" spans="2:10" x14ac:dyDescent="0.35">
      <c r="B32" s="75" t="s">
        <v>67</v>
      </c>
      <c r="C32" s="10"/>
      <c r="D32" s="73" t="s">
        <v>53</v>
      </c>
      <c r="E32" s="73" t="s">
        <v>53</v>
      </c>
      <c r="F32" s="73" t="s">
        <v>53</v>
      </c>
      <c r="G32" s="73"/>
      <c r="H32" s="239"/>
      <c r="I32" s="17"/>
    </row>
    <row r="33" spans="2:10" ht="43.5" x14ac:dyDescent="0.35">
      <c r="B33" s="75" t="s">
        <v>173</v>
      </c>
      <c r="C33" s="10"/>
      <c r="D33" s="73" t="s">
        <v>53</v>
      </c>
      <c r="E33" s="73" t="s">
        <v>53</v>
      </c>
      <c r="F33" s="73" t="s">
        <v>53</v>
      </c>
      <c r="G33" s="73"/>
      <c r="H33" s="239"/>
      <c r="I33" s="17"/>
    </row>
    <row r="34" spans="2:10" ht="29" x14ac:dyDescent="0.35">
      <c r="B34" s="75" t="s">
        <v>69</v>
      </c>
      <c r="C34" s="10"/>
      <c r="D34" s="73" t="s">
        <v>53</v>
      </c>
      <c r="E34" s="73" t="s">
        <v>53</v>
      </c>
      <c r="F34" s="73" t="s">
        <v>53</v>
      </c>
      <c r="G34" s="73"/>
      <c r="H34" s="239"/>
      <c r="I34" s="17"/>
    </row>
    <row r="35" spans="2:10" x14ac:dyDescent="0.35">
      <c r="B35" s="79" t="s">
        <v>175</v>
      </c>
      <c r="C35" s="108">
        <f>C36+C39+C40+C41</f>
        <v>0</v>
      </c>
      <c r="D35" s="73" t="s">
        <v>53</v>
      </c>
      <c r="E35" s="73" t="s">
        <v>53</v>
      </c>
      <c r="F35" s="73" t="s">
        <v>53</v>
      </c>
      <c r="G35" s="73" t="s">
        <v>53</v>
      </c>
      <c r="H35" s="239" t="s">
        <v>53</v>
      </c>
      <c r="I35" s="17"/>
    </row>
    <row r="36" spans="2:10" ht="29" x14ac:dyDescent="0.35">
      <c r="B36" s="75" t="s">
        <v>22</v>
      </c>
      <c r="C36" s="108">
        <f>C37*C38</f>
        <v>0</v>
      </c>
      <c r="D36" s="73" t="s">
        <v>53</v>
      </c>
      <c r="E36" s="73" t="s">
        <v>53</v>
      </c>
      <c r="F36" s="73" t="s">
        <v>53</v>
      </c>
      <c r="G36" s="73"/>
      <c r="H36" s="239"/>
      <c r="I36" s="17"/>
    </row>
    <row r="37" spans="2:10" x14ac:dyDescent="0.35">
      <c r="B37" s="75" t="s">
        <v>83</v>
      </c>
      <c r="C37" s="10"/>
      <c r="D37" s="73"/>
      <c r="E37" s="73"/>
      <c r="F37" s="73"/>
      <c r="G37" s="73"/>
      <c r="H37" s="239"/>
      <c r="I37" s="17"/>
    </row>
    <row r="38" spans="2:10" x14ac:dyDescent="0.35">
      <c r="B38" s="75" t="s">
        <v>84</v>
      </c>
      <c r="C38" s="10"/>
      <c r="D38" s="73"/>
      <c r="E38" s="73"/>
      <c r="F38" s="73"/>
      <c r="G38" s="73"/>
      <c r="H38" s="239"/>
      <c r="I38" s="17"/>
    </row>
    <row r="39" spans="2:10" ht="29" x14ac:dyDescent="0.35">
      <c r="B39" s="240" t="s">
        <v>156</v>
      </c>
      <c r="C39" s="108">
        <f>'6_mēn_3_TP'!D7*('TP dati'!G46-'TP dati'!G48)/'TP dati'!G46+'6_mēn_3_TP'!D13*('TP dati'!F46-'TP dati'!F48)/'TP dati'!F46</f>
        <v>0</v>
      </c>
      <c r="D39" s="73" t="s">
        <v>53</v>
      </c>
      <c r="E39" s="73" t="s">
        <v>53</v>
      </c>
      <c r="F39" s="73" t="s">
        <v>53</v>
      </c>
      <c r="G39" s="73"/>
      <c r="H39" s="239"/>
      <c r="I39" s="17"/>
    </row>
    <row r="40" spans="2:10" ht="43.5" x14ac:dyDescent="0.35">
      <c r="B40" s="240" t="s">
        <v>157</v>
      </c>
      <c r="C40" s="108">
        <f>'6_mēn_3_TP'!D19*('TP dati'!G53-'TP dati'!G55)/'TP dati'!G53</f>
        <v>0</v>
      </c>
      <c r="D40" s="73" t="s">
        <v>53</v>
      </c>
      <c r="E40" s="73" t="s">
        <v>53</v>
      </c>
      <c r="F40" s="73" t="s">
        <v>53</v>
      </c>
      <c r="G40" s="73"/>
      <c r="H40" s="239"/>
      <c r="I40" s="18"/>
      <c r="J40" s="101"/>
    </row>
    <row r="41" spans="2:10" ht="29" x14ac:dyDescent="0.35">
      <c r="B41" s="75" t="s">
        <v>69</v>
      </c>
      <c r="C41" s="10"/>
      <c r="D41" s="73" t="s">
        <v>53</v>
      </c>
      <c r="E41" s="73" t="s">
        <v>53</v>
      </c>
      <c r="F41" s="73" t="s">
        <v>53</v>
      </c>
      <c r="G41" s="73"/>
      <c r="H41" s="239"/>
      <c r="I41" s="18"/>
    </row>
    <row r="42" spans="2:10" x14ac:dyDescent="0.35">
      <c r="B42" s="113" t="s">
        <v>146</v>
      </c>
      <c r="C42" s="73" t="s">
        <v>53</v>
      </c>
      <c r="D42" s="73" t="s">
        <v>53</v>
      </c>
      <c r="E42" s="73" t="s">
        <v>53</v>
      </c>
      <c r="F42" s="108">
        <f>F43+F48+F49</f>
        <v>0</v>
      </c>
      <c r="G42" s="73"/>
      <c r="H42" s="109">
        <f>F42</f>
        <v>0</v>
      </c>
      <c r="I42" s="18"/>
    </row>
    <row r="43" spans="2:10" ht="29" x14ac:dyDescent="0.35">
      <c r="B43" s="78" t="s">
        <v>70</v>
      </c>
      <c r="C43" s="73" t="s">
        <v>53</v>
      </c>
      <c r="D43" s="73" t="s">
        <v>53</v>
      </c>
      <c r="E43" s="73" t="s">
        <v>53</v>
      </c>
      <c r="F43" s="108">
        <f>(F44*F45-F46*F47)/1000</f>
        <v>0</v>
      </c>
      <c r="G43" s="73"/>
      <c r="H43" s="239" t="s">
        <v>53</v>
      </c>
      <c r="I43" s="18"/>
    </row>
    <row r="44" spans="2:10" x14ac:dyDescent="0.35">
      <c r="B44" s="75" t="s">
        <v>71</v>
      </c>
      <c r="C44" s="73" t="s">
        <v>53</v>
      </c>
      <c r="D44" s="73" t="s">
        <v>53</v>
      </c>
      <c r="E44" s="73" t="s">
        <v>53</v>
      </c>
      <c r="F44" s="10"/>
      <c r="G44" s="73" t="s">
        <v>53</v>
      </c>
      <c r="H44" s="239" t="s">
        <v>53</v>
      </c>
      <c r="I44" s="18"/>
    </row>
    <row r="45" spans="2:10" x14ac:dyDescent="0.35">
      <c r="B45" s="75" t="s">
        <v>72</v>
      </c>
      <c r="C45" s="73" t="s">
        <v>53</v>
      </c>
      <c r="D45" s="73" t="s">
        <v>53</v>
      </c>
      <c r="E45" s="73" t="s">
        <v>53</v>
      </c>
      <c r="F45" s="10"/>
      <c r="G45" s="73" t="s">
        <v>53</v>
      </c>
      <c r="H45" s="239" t="s">
        <v>53</v>
      </c>
      <c r="I45" s="18"/>
    </row>
    <row r="46" spans="2:10" x14ac:dyDescent="0.35">
      <c r="B46" s="75" t="s">
        <v>73</v>
      </c>
      <c r="C46" s="73" t="s">
        <v>53</v>
      </c>
      <c r="D46" s="73" t="s">
        <v>53</v>
      </c>
      <c r="E46" s="73" t="s">
        <v>53</v>
      </c>
      <c r="F46" s="10"/>
      <c r="G46" s="73" t="s">
        <v>53</v>
      </c>
      <c r="H46" s="239" t="s">
        <v>53</v>
      </c>
      <c r="I46" s="18"/>
    </row>
    <row r="47" spans="2:10" x14ac:dyDescent="0.35">
      <c r="B47" s="75" t="s">
        <v>74</v>
      </c>
      <c r="C47" s="73" t="s">
        <v>53</v>
      </c>
      <c r="D47" s="73" t="s">
        <v>53</v>
      </c>
      <c r="E47" s="73" t="s">
        <v>53</v>
      </c>
      <c r="F47" s="10"/>
      <c r="G47" s="73" t="s">
        <v>53</v>
      </c>
      <c r="H47" s="239" t="s">
        <v>53</v>
      </c>
      <c r="I47" s="19"/>
    </row>
    <row r="48" spans="2:10" ht="43.5" x14ac:dyDescent="0.35">
      <c r="B48" s="78" t="s">
        <v>136</v>
      </c>
      <c r="C48" s="73" t="s">
        <v>53</v>
      </c>
      <c r="D48" s="73" t="s">
        <v>53</v>
      </c>
      <c r="E48" s="73" t="s">
        <v>53</v>
      </c>
      <c r="F48" s="36"/>
      <c r="G48" s="73" t="s">
        <v>53</v>
      </c>
      <c r="H48" s="109">
        <f>SUM(F48:F48)</f>
        <v>0</v>
      </c>
      <c r="I48" s="18"/>
    </row>
    <row r="49" spans="2:9" ht="43.5" x14ac:dyDescent="0.35">
      <c r="B49" s="115" t="s">
        <v>147</v>
      </c>
      <c r="C49" s="73" t="s">
        <v>53</v>
      </c>
      <c r="D49" s="73" t="s">
        <v>53</v>
      </c>
      <c r="E49" s="73" t="s">
        <v>53</v>
      </c>
      <c r="F49" s="36"/>
      <c r="G49" s="73" t="s">
        <v>53</v>
      </c>
      <c r="H49" s="109">
        <f>SUM(F49:F49)</f>
        <v>0</v>
      </c>
      <c r="I49" s="18"/>
    </row>
    <row r="50" spans="2:9" ht="15.5" x14ac:dyDescent="0.35">
      <c r="B50" s="278" t="s">
        <v>85</v>
      </c>
      <c r="C50" s="279"/>
      <c r="D50" s="279"/>
      <c r="E50" s="279"/>
      <c r="F50" s="279"/>
      <c r="G50" s="323"/>
      <c r="H50" s="102">
        <f>H3+H18+H22+H23+H24+H25+H42+H2+H6</f>
        <v>0</v>
      </c>
    </row>
    <row r="51" spans="2:9" x14ac:dyDescent="0.35">
      <c r="B51" s="83"/>
      <c r="E51" s="317" t="s">
        <v>86</v>
      </c>
      <c r="F51" s="317"/>
      <c r="G51" s="317"/>
      <c r="H51" s="103">
        <f>'6_mēn_3_TP'!I57</f>
        <v>0</v>
      </c>
    </row>
    <row r="52" spans="2:9" ht="15.5" x14ac:dyDescent="0.35">
      <c r="B52" s="83"/>
      <c r="E52" s="318" t="s">
        <v>85</v>
      </c>
      <c r="F52" s="318"/>
      <c r="G52" s="318"/>
      <c r="H52" s="116">
        <f>H51+H50</f>
        <v>0</v>
      </c>
    </row>
    <row r="53" spans="2:9" x14ac:dyDescent="0.35">
      <c r="B53" s="83"/>
      <c r="E53" s="313" t="s">
        <v>154</v>
      </c>
      <c r="F53" s="313"/>
      <c r="G53" s="313"/>
      <c r="H53" s="70">
        <f>IF(OR(H60="",H60=0),0,IF(ABS(H50/H60)&lt;=0.01,0,IF(AND(H50&gt;0,H50&gt;H60*0.01),H50,IF(AND(H50&lt;0,ABS(H50)&lt;=H60*0.4,ABS(H50)&gt;=H60*0.01),H50,-H60*0.4))))</f>
        <v>0</v>
      </c>
    </row>
    <row r="54" spans="2:9" ht="15.5" x14ac:dyDescent="0.35">
      <c r="B54" s="83"/>
      <c r="E54" s="297" t="s">
        <v>76</v>
      </c>
      <c r="F54" s="298"/>
      <c r="G54" s="299"/>
      <c r="H54" s="116">
        <f>IF(OR(NOT(ISNUMBER(D5)),NOT(ISNUMBER(E5)),NOT(ISNUMBER(C5))),0,IF(SUM(D3:E3)*1000/SUM(D5:E5)-C5&gt;6,H3,0))</f>
        <v>0</v>
      </c>
    </row>
    <row r="55" spans="2:9" x14ac:dyDescent="0.35">
      <c r="E55" s="313" t="s">
        <v>77</v>
      </c>
      <c r="F55" s="313"/>
      <c r="G55" s="313"/>
      <c r="H55" s="86" t="str">
        <f>IF(OR(H60="",H60=0),"",IF(OR(ABS(H52)&lt;=0.01*H60,ABS(H53+IF(H54&lt;0,H54,0))&lt;=0.01*H60),0,MAX(H52,H53+IF(H54&lt;0,H54,0))))</f>
        <v/>
      </c>
    </row>
    <row r="56" spans="2:9" x14ac:dyDescent="0.35">
      <c r="E56" s="315" t="str">
        <f>'6_mēn_3_TP'!F56</f>
        <v>Izmantotais Regulatīvā rēķina apmērs*</v>
      </c>
      <c r="F56" s="315"/>
      <c r="G56" s="315"/>
      <c r="H56" s="106"/>
    </row>
    <row r="57" spans="2:9" ht="18.5" x14ac:dyDescent="0.45">
      <c r="E57" s="283" t="s">
        <v>85</v>
      </c>
      <c r="F57" s="283"/>
      <c r="G57" s="283"/>
      <c r="H57" s="104">
        <f>H52-H56</f>
        <v>0</v>
      </c>
    </row>
    <row r="58" spans="2:9" x14ac:dyDescent="0.35">
      <c r="E58" s="88" t="s">
        <v>79</v>
      </c>
      <c r="H58" s="120"/>
      <c r="I58" s="241"/>
    </row>
    <row r="59" spans="2:9" x14ac:dyDescent="0.35">
      <c r="H59" s="120"/>
    </row>
    <row r="60" spans="2:9" x14ac:dyDescent="0.35">
      <c r="E60" s="281" t="s">
        <v>81</v>
      </c>
      <c r="F60" s="281"/>
      <c r="G60" s="281"/>
      <c r="H60" s="90">
        <f>'6_mēn_3_TP'!I60</f>
        <v>0</v>
      </c>
    </row>
    <row r="61" spans="2:9" x14ac:dyDescent="0.35">
      <c r="H61" s="120"/>
    </row>
    <row r="62" spans="2:9" x14ac:dyDescent="0.35">
      <c r="H62" s="120"/>
    </row>
    <row r="63" spans="2:9" x14ac:dyDescent="0.35">
      <c r="H63" s="120"/>
    </row>
    <row r="64" spans="2:9" x14ac:dyDescent="0.35">
      <c r="H64" s="120"/>
    </row>
    <row r="65" spans="8:8" x14ac:dyDescent="0.35">
      <c r="H65" s="120"/>
    </row>
    <row r="66" spans="8:8" x14ac:dyDescent="0.35">
      <c r="H66" s="120"/>
    </row>
    <row r="67" spans="8:8" x14ac:dyDescent="0.35">
      <c r="H67" s="120"/>
    </row>
    <row r="68" spans="8:8" x14ac:dyDescent="0.35">
      <c r="H68" s="120"/>
    </row>
    <row r="69" spans="8:8" x14ac:dyDescent="0.35">
      <c r="H69" s="120"/>
    </row>
    <row r="70" spans="8:8" x14ac:dyDescent="0.35">
      <c r="H70" s="120"/>
    </row>
    <row r="71" spans="8:8" x14ac:dyDescent="0.35">
      <c r="H71" s="120"/>
    </row>
    <row r="72" spans="8:8" x14ac:dyDescent="0.35">
      <c r="H72" s="120"/>
    </row>
    <row r="73" spans="8:8" x14ac:dyDescent="0.35">
      <c r="H73" s="120"/>
    </row>
    <row r="74" spans="8:8" x14ac:dyDescent="0.35">
      <c r="H74" s="120"/>
    </row>
    <row r="75" spans="8:8" x14ac:dyDescent="0.35">
      <c r="H75" s="120"/>
    </row>
    <row r="76" spans="8:8" x14ac:dyDescent="0.35">
      <c r="H76" s="120"/>
    </row>
    <row r="77" spans="8:8" x14ac:dyDescent="0.35">
      <c r="H77" s="120"/>
    </row>
    <row r="78" spans="8:8" x14ac:dyDescent="0.35">
      <c r="H78" s="120"/>
    </row>
    <row r="79" spans="8:8" x14ac:dyDescent="0.35">
      <c r="H79" s="120"/>
    </row>
    <row r="80" spans="8:8" x14ac:dyDescent="0.35">
      <c r="H80" s="120"/>
    </row>
    <row r="81" spans="8:8" x14ac:dyDescent="0.35">
      <c r="H81" s="120"/>
    </row>
    <row r="82" spans="8:8" x14ac:dyDescent="0.35">
      <c r="H82" s="120"/>
    </row>
    <row r="83" spans="8:8" x14ac:dyDescent="0.35">
      <c r="H83" s="120"/>
    </row>
    <row r="84" spans="8:8" x14ac:dyDescent="0.35">
      <c r="H84" s="120"/>
    </row>
    <row r="85" spans="8:8" x14ac:dyDescent="0.35">
      <c r="H85" s="120"/>
    </row>
    <row r="86" spans="8:8" x14ac:dyDescent="0.35">
      <c r="H86" s="120"/>
    </row>
    <row r="87" spans="8:8" x14ac:dyDescent="0.35">
      <c r="H87" s="120"/>
    </row>
    <row r="88" spans="8:8" x14ac:dyDescent="0.35">
      <c r="H88" s="120"/>
    </row>
    <row r="89" spans="8:8" x14ac:dyDescent="0.35">
      <c r="H89" s="120"/>
    </row>
    <row r="90" spans="8:8" x14ac:dyDescent="0.35">
      <c r="H90" s="120"/>
    </row>
    <row r="91" spans="8:8" x14ac:dyDescent="0.35">
      <c r="H91" s="120"/>
    </row>
    <row r="92" spans="8:8" x14ac:dyDescent="0.35">
      <c r="H92" s="120"/>
    </row>
    <row r="93" spans="8:8" x14ac:dyDescent="0.35">
      <c r="H93" s="120"/>
    </row>
    <row r="94" spans="8:8" x14ac:dyDescent="0.35">
      <c r="H94" s="120"/>
    </row>
    <row r="95" spans="8:8" x14ac:dyDescent="0.35">
      <c r="H95" s="120"/>
    </row>
    <row r="96" spans="8:8" x14ac:dyDescent="0.35">
      <c r="H96" s="120"/>
    </row>
    <row r="97" spans="8:8" x14ac:dyDescent="0.35">
      <c r="H97" s="120"/>
    </row>
    <row r="98" spans="8:8" x14ac:dyDescent="0.35">
      <c r="H98" s="120"/>
    </row>
    <row r="99" spans="8:8" x14ac:dyDescent="0.35">
      <c r="H99" s="120"/>
    </row>
    <row r="100" spans="8:8" x14ac:dyDescent="0.35">
      <c r="H100" s="120"/>
    </row>
    <row r="101" spans="8:8" x14ac:dyDescent="0.35">
      <c r="H101" s="120"/>
    </row>
    <row r="102" spans="8:8" x14ac:dyDescent="0.35">
      <c r="H102" s="120"/>
    </row>
    <row r="103" spans="8:8" x14ac:dyDescent="0.35">
      <c r="H103" s="120"/>
    </row>
    <row r="104" spans="8:8" x14ac:dyDescent="0.35">
      <c r="H104" s="120"/>
    </row>
    <row r="105" spans="8:8" x14ac:dyDescent="0.35">
      <c r="H105" s="120"/>
    </row>
    <row r="106" spans="8:8" x14ac:dyDescent="0.35">
      <c r="H106" s="120"/>
    </row>
    <row r="107" spans="8:8" x14ac:dyDescent="0.35">
      <c r="H107" s="120"/>
    </row>
    <row r="108" spans="8:8" x14ac:dyDescent="0.35">
      <c r="H108" s="120"/>
    </row>
    <row r="109" spans="8:8" x14ac:dyDescent="0.35">
      <c r="H109" s="120"/>
    </row>
    <row r="110" spans="8:8" x14ac:dyDescent="0.35">
      <c r="H110" s="120"/>
    </row>
    <row r="111" spans="8:8" x14ac:dyDescent="0.35">
      <c r="H111" s="120"/>
    </row>
    <row r="112" spans="8:8" x14ac:dyDescent="0.35">
      <c r="H112" s="120"/>
    </row>
    <row r="113" spans="8:8" x14ac:dyDescent="0.35">
      <c r="H113" s="120"/>
    </row>
    <row r="114" spans="8:8" x14ac:dyDescent="0.35">
      <c r="H114" s="120"/>
    </row>
    <row r="115" spans="8:8" x14ac:dyDescent="0.35">
      <c r="H115" s="120"/>
    </row>
    <row r="116" spans="8:8" x14ac:dyDescent="0.35">
      <c r="H116" s="120"/>
    </row>
    <row r="117" spans="8:8" x14ac:dyDescent="0.35">
      <c r="H117" s="120"/>
    </row>
    <row r="118" spans="8:8" x14ac:dyDescent="0.35">
      <c r="H118" s="120"/>
    </row>
    <row r="119" spans="8:8" x14ac:dyDescent="0.35">
      <c r="H119" s="120"/>
    </row>
    <row r="120" spans="8:8" x14ac:dyDescent="0.35">
      <c r="H120" s="120"/>
    </row>
    <row r="121" spans="8:8" x14ac:dyDescent="0.35">
      <c r="H121" s="120"/>
    </row>
    <row r="122" spans="8:8" x14ac:dyDescent="0.35">
      <c r="H122" s="120"/>
    </row>
    <row r="123" spans="8:8" x14ac:dyDescent="0.35">
      <c r="H123" s="120"/>
    </row>
    <row r="124" spans="8:8" x14ac:dyDescent="0.35">
      <c r="H124" s="120"/>
    </row>
    <row r="125" spans="8:8" x14ac:dyDescent="0.35">
      <c r="H125" s="120"/>
    </row>
    <row r="126" spans="8:8" x14ac:dyDescent="0.35">
      <c r="H126" s="120"/>
    </row>
    <row r="127" spans="8:8" x14ac:dyDescent="0.35">
      <c r="H127" s="120"/>
    </row>
    <row r="128" spans="8:8" x14ac:dyDescent="0.35">
      <c r="H128" s="120"/>
    </row>
    <row r="129" spans="8:8" x14ac:dyDescent="0.35">
      <c r="H129" s="120"/>
    </row>
    <row r="130" spans="8:8" x14ac:dyDescent="0.35">
      <c r="H130" s="120"/>
    </row>
    <row r="131" spans="8:8" x14ac:dyDescent="0.35">
      <c r="H131" s="120"/>
    </row>
    <row r="132" spans="8:8" x14ac:dyDescent="0.35">
      <c r="H132" s="120"/>
    </row>
    <row r="133" spans="8:8" x14ac:dyDescent="0.35">
      <c r="H133" s="120"/>
    </row>
    <row r="134" spans="8:8" x14ac:dyDescent="0.35">
      <c r="H134" s="120"/>
    </row>
    <row r="135" spans="8:8" x14ac:dyDescent="0.35">
      <c r="H135" s="120"/>
    </row>
    <row r="136" spans="8:8" x14ac:dyDescent="0.35">
      <c r="H136" s="120"/>
    </row>
    <row r="137" spans="8:8" x14ac:dyDescent="0.35">
      <c r="H137" s="120"/>
    </row>
    <row r="138" spans="8:8" x14ac:dyDescent="0.35">
      <c r="H138" s="120"/>
    </row>
    <row r="139" spans="8:8" x14ac:dyDescent="0.35">
      <c r="H139" s="120"/>
    </row>
    <row r="140" spans="8:8" x14ac:dyDescent="0.35">
      <c r="H140" s="120"/>
    </row>
    <row r="141" spans="8:8" x14ac:dyDescent="0.35">
      <c r="H141" s="120"/>
    </row>
    <row r="142" spans="8:8" x14ac:dyDescent="0.35">
      <c r="H142" s="120"/>
    </row>
    <row r="143" spans="8:8" x14ac:dyDescent="0.35">
      <c r="H143" s="120"/>
    </row>
    <row r="144" spans="8:8" x14ac:dyDescent="0.35">
      <c r="H144" s="120"/>
    </row>
    <row r="145" spans="8:8" x14ac:dyDescent="0.35">
      <c r="H145" s="120"/>
    </row>
    <row r="146" spans="8:8" x14ac:dyDescent="0.35">
      <c r="H146" s="120"/>
    </row>
    <row r="147" spans="8:8" x14ac:dyDescent="0.35">
      <c r="H147" s="120"/>
    </row>
    <row r="148" spans="8:8" x14ac:dyDescent="0.35">
      <c r="H148" s="120"/>
    </row>
    <row r="149" spans="8:8" x14ac:dyDescent="0.35">
      <c r="H149" s="120"/>
    </row>
    <row r="150" spans="8:8" x14ac:dyDescent="0.35">
      <c r="H150" s="120"/>
    </row>
    <row r="151" spans="8:8" x14ac:dyDescent="0.35">
      <c r="H151" s="120"/>
    </row>
    <row r="152" spans="8:8" x14ac:dyDescent="0.35">
      <c r="H152" s="120"/>
    </row>
    <row r="153" spans="8:8" x14ac:dyDescent="0.35">
      <c r="H153" s="120"/>
    </row>
    <row r="154" spans="8:8" x14ac:dyDescent="0.35">
      <c r="H154" s="120"/>
    </row>
    <row r="155" spans="8:8" x14ac:dyDescent="0.35">
      <c r="H155" s="120"/>
    </row>
    <row r="156" spans="8:8" x14ac:dyDescent="0.35">
      <c r="H156" s="120"/>
    </row>
    <row r="157" spans="8:8" x14ac:dyDescent="0.35">
      <c r="H157" s="120"/>
    </row>
    <row r="158" spans="8:8" x14ac:dyDescent="0.35">
      <c r="H158" s="120"/>
    </row>
    <row r="159" spans="8:8" x14ac:dyDescent="0.35">
      <c r="H159" s="120"/>
    </row>
    <row r="160" spans="8:8" x14ac:dyDescent="0.35">
      <c r="H160" s="120"/>
    </row>
    <row r="161" spans="8:8" x14ac:dyDescent="0.35">
      <c r="H161" s="120"/>
    </row>
    <row r="162" spans="8:8" x14ac:dyDescent="0.35">
      <c r="H162" s="120"/>
    </row>
    <row r="163" spans="8:8" x14ac:dyDescent="0.35">
      <c r="H163" s="120"/>
    </row>
    <row r="164" spans="8:8" x14ac:dyDescent="0.35">
      <c r="H164" s="120"/>
    </row>
    <row r="165" spans="8:8" x14ac:dyDescent="0.35">
      <c r="H165" s="120"/>
    </row>
    <row r="166" spans="8:8" x14ac:dyDescent="0.35">
      <c r="H166" s="120"/>
    </row>
    <row r="167" spans="8:8" x14ac:dyDescent="0.35">
      <c r="H167" s="120"/>
    </row>
    <row r="168" spans="8:8" x14ac:dyDescent="0.35">
      <c r="H168" s="120"/>
    </row>
    <row r="169" spans="8:8" x14ac:dyDescent="0.35">
      <c r="H169" s="120"/>
    </row>
    <row r="170" spans="8:8" x14ac:dyDescent="0.35">
      <c r="H170" s="120"/>
    </row>
    <row r="171" spans="8:8" x14ac:dyDescent="0.35">
      <c r="H171" s="120"/>
    </row>
    <row r="172" spans="8:8" x14ac:dyDescent="0.35">
      <c r="H172" s="120"/>
    </row>
    <row r="173" spans="8:8" x14ac:dyDescent="0.35">
      <c r="H173" s="120"/>
    </row>
    <row r="174" spans="8:8" x14ac:dyDescent="0.35">
      <c r="H174" s="120"/>
    </row>
    <row r="175" spans="8:8" x14ac:dyDescent="0.35">
      <c r="H175" s="120"/>
    </row>
    <row r="176" spans="8:8" x14ac:dyDescent="0.35">
      <c r="H176" s="120"/>
    </row>
    <row r="177" spans="8:8" x14ac:dyDescent="0.35">
      <c r="H177" s="120"/>
    </row>
    <row r="178" spans="8:8" x14ac:dyDescent="0.35">
      <c r="H178" s="120"/>
    </row>
    <row r="179" spans="8:8" x14ac:dyDescent="0.35">
      <c r="H179" s="120"/>
    </row>
    <row r="180" spans="8:8" x14ac:dyDescent="0.35">
      <c r="H180" s="120"/>
    </row>
    <row r="181" spans="8:8" x14ac:dyDescent="0.35">
      <c r="H181" s="120"/>
    </row>
    <row r="182" spans="8:8" x14ac:dyDescent="0.35">
      <c r="H182" s="120"/>
    </row>
    <row r="183" spans="8:8" x14ac:dyDescent="0.35">
      <c r="H183" s="120"/>
    </row>
    <row r="184" spans="8:8" x14ac:dyDescent="0.35">
      <c r="H184" s="120"/>
    </row>
    <row r="185" spans="8:8" x14ac:dyDescent="0.35">
      <c r="H185" s="120"/>
    </row>
    <row r="186" spans="8:8" x14ac:dyDescent="0.35">
      <c r="H186" s="120"/>
    </row>
    <row r="187" spans="8:8" x14ac:dyDescent="0.35">
      <c r="H187" s="120"/>
    </row>
    <row r="188" spans="8:8" x14ac:dyDescent="0.35">
      <c r="H188" s="120"/>
    </row>
    <row r="189" spans="8:8" x14ac:dyDescent="0.35">
      <c r="H189" s="120"/>
    </row>
    <row r="190" spans="8:8" x14ac:dyDescent="0.35">
      <c r="H190" s="120"/>
    </row>
    <row r="191" spans="8:8" x14ac:dyDescent="0.35">
      <c r="H191" s="120"/>
    </row>
    <row r="192" spans="8:8" x14ac:dyDescent="0.35">
      <c r="H192" s="120"/>
    </row>
    <row r="193" spans="8:8" x14ac:dyDescent="0.35">
      <c r="H193" s="120"/>
    </row>
    <row r="194" spans="8:8" x14ac:dyDescent="0.35">
      <c r="H194" s="120"/>
    </row>
    <row r="195" spans="8:8" x14ac:dyDescent="0.35">
      <c r="H195" s="120"/>
    </row>
    <row r="196" spans="8:8" x14ac:dyDescent="0.35">
      <c r="H196" s="120"/>
    </row>
    <row r="197" spans="8:8" x14ac:dyDescent="0.35">
      <c r="H197" s="120"/>
    </row>
    <row r="198" spans="8:8" x14ac:dyDescent="0.35">
      <c r="H198" s="120"/>
    </row>
    <row r="199" spans="8:8" x14ac:dyDescent="0.35">
      <c r="H199" s="120"/>
    </row>
    <row r="200" spans="8:8" x14ac:dyDescent="0.35">
      <c r="H200" s="120"/>
    </row>
    <row r="201" spans="8:8" x14ac:dyDescent="0.35">
      <c r="H201" s="120"/>
    </row>
    <row r="202" spans="8:8" x14ac:dyDescent="0.35">
      <c r="H202" s="120"/>
    </row>
    <row r="203" spans="8:8" x14ac:dyDescent="0.35">
      <c r="H203" s="120"/>
    </row>
    <row r="204" spans="8:8" x14ac:dyDescent="0.35">
      <c r="H204" s="120"/>
    </row>
    <row r="205" spans="8:8" x14ac:dyDescent="0.35">
      <c r="H205" s="120"/>
    </row>
    <row r="206" spans="8:8" x14ac:dyDescent="0.35">
      <c r="H206" s="120"/>
    </row>
    <row r="207" spans="8:8" x14ac:dyDescent="0.35">
      <c r="H207" s="120"/>
    </row>
    <row r="208" spans="8:8" x14ac:dyDescent="0.35">
      <c r="H208" s="120"/>
    </row>
    <row r="209" spans="8:8" x14ac:dyDescent="0.35">
      <c r="H209" s="120"/>
    </row>
    <row r="210" spans="8:8" x14ac:dyDescent="0.35">
      <c r="H210" s="120"/>
    </row>
    <row r="211" spans="8:8" x14ac:dyDescent="0.35">
      <c r="H211" s="120"/>
    </row>
    <row r="212" spans="8:8" x14ac:dyDescent="0.35">
      <c r="H212" s="120"/>
    </row>
    <row r="213" spans="8:8" x14ac:dyDescent="0.35">
      <c r="H213" s="120"/>
    </row>
    <row r="214" spans="8:8" x14ac:dyDescent="0.35">
      <c r="H214" s="120"/>
    </row>
    <row r="215" spans="8:8" x14ac:dyDescent="0.35">
      <c r="H215" s="120"/>
    </row>
    <row r="216" spans="8:8" x14ac:dyDescent="0.35">
      <c r="H216" s="120"/>
    </row>
    <row r="217" spans="8:8" x14ac:dyDescent="0.35">
      <c r="H217" s="120"/>
    </row>
    <row r="218" spans="8:8" x14ac:dyDescent="0.35">
      <c r="H218" s="120"/>
    </row>
    <row r="219" spans="8:8" x14ac:dyDescent="0.35">
      <c r="H219" s="120"/>
    </row>
    <row r="220" spans="8:8" x14ac:dyDescent="0.35">
      <c r="H220" s="120"/>
    </row>
    <row r="221" spans="8:8" x14ac:dyDescent="0.35">
      <c r="H221" s="120"/>
    </row>
    <row r="222" spans="8:8" x14ac:dyDescent="0.35">
      <c r="H222" s="120"/>
    </row>
    <row r="223" spans="8:8" x14ac:dyDescent="0.35">
      <c r="H223" s="120"/>
    </row>
    <row r="224" spans="8:8" x14ac:dyDescent="0.35">
      <c r="H224" s="120"/>
    </row>
    <row r="225" spans="8:8" x14ac:dyDescent="0.35">
      <c r="H225" s="120"/>
    </row>
    <row r="226" spans="8:8" x14ac:dyDescent="0.35">
      <c r="H226" s="120"/>
    </row>
    <row r="227" spans="8:8" x14ac:dyDescent="0.35">
      <c r="H227" s="120"/>
    </row>
    <row r="228" spans="8:8" x14ac:dyDescent="0.35">
      <c r="H228" s="120"/>
    </row>
    <row r="229" spans="8:8" x14ac:dyDescent="0.35">
      <c r="H229" s="120"/>
    </row>
    <row r="230" spans="8:8" x14ac:dyDescent="0.35">
      <c r="H230" s="120"/>
    </row>
    <row r="231" spans="8:8" x14ac:dyDescent="0.35">
      <c r="H231" s="120"/>
    </row>
    <row r="232" spans="8:8" x14ac:dyDescent="0.35">
      <c r="H232" s="120"/>
    </row>
    <row r="233" spans="8:8" x14ac:dyDescent="0.35">
      <c r="H233" s="120"/>
    </row>
    <row r="234" spans="8:8" x14ac:dyDescent="0.35">
      <c r="H234" s="120"/>
    </row>
    <row r="235" spans="8:8" x14ac:dyDescent="0.35">
      <c r="H235" s="120"/>
    </row>
    <row r="236" spans="8:8" x14ac:dyDescent="0.35">
      <c r="H236" s="120"/>
    </row>
    <row r="237" spans="8:8" x14ac:dyDescent="0.35">
      <c r="H237" s="120"/>
    </row>
    <row r="238" spans="8:8" x14ac:dyDescent="0.35">
      <c r="H238" s="120"/>
    </row>
    <row r="239" spans="8:8" x14ac:dyDescent="0.35">
      <c r="H239" s="120"/>
    </row>
    <row r="240" spans="8:8" x14ac:dyDescent="0.35">
      <c r="H240" s="120"/>
    </row>
    <row r="241" spans="8:8" x14ac:dyDescent="0.35">
      <c r="H241" s="120"/>
    </row>
    <row r="242" spans="8:8" x14ac:dyDescent="0.35">
      <c r="H242" s="120"/>
    </row>
    <row r="243" spans="8:8" x14ac:dyDescent="0.35">
      <c r="H243" s="120"/>
    </row>
    <row r="244" spans="8:8" x14ac:dyDescent="0.35">
      <c r="H244" s="120"/>
    </row>
    <row r="245" spans="8:8" x14ac:dyDescent="0.35">
      <c r="H245" s="120"/>
    </row>
    <row r="246" spans="8:8" x14ac:dyDescent="0.35">
      <c r="H246" s="120"/>
    </row>
    <row r="247" spans="8:8" x14ac:dyDescent="0.35">
      <c r="H247" s="120"/>
    </row>
    <row r="248" spans="8:8" x14ac:dyDescent="0.35">
      <c r="H248" s="120"/>
    </row>
    <row r="249" spans="8:8" x14ac:dyDescent="0.35">
      <c r="H249" s="120"/>
    </row>
    <row r="250" spans="8:8" x14ac:dyDescent="0.35">
      <c r="H250" s="120"/>
    </row>
    <row r="251" spans="8:8" x14ac:dyDescent="0.35">
      <c r="H251" s="120"/>
    </row>
    <row r="252" spans="8:8" x14ac:dyDescent="0.35">
      <c r="H252" s="120"/>
    </row>
    <row r="253" spans="8:8" x14ac:dyDescent="0.35">
      <c r="H253" s="120"/>
    </row>
    <row r="254" spans="8:8" x14ac:dyDescent="0.35">
      <c r="H254" s="120"/>
    </row>
    <row r="255" spans="8:8" x14ac:dyDescent="0.35">
      <c r="H255" s="120"/>
    </row>
    <row r="256" spans="8:8" x14ac:dyDescent="0.35">
      <c r="H256" s="120"/>
    </row>
    <row r="257" spans="8:8" x14ac:dyDescent="0.35">
      <c r="H257" s="120"/>
    </row>
    <row r="258" spans="8:8" x14ac:dyDescent="0.35">
      <c r="H258" s="120"/>
    </row>
    <row r="259" spans="8:8" x14ac:dyDescent="0.35">
      <c r="H259" s="120"/>
    </row>
    <row r="260" spans="8:8" x14ac:dyDescent="0.35">
      <c r="H260" s="120"/>
    </row>
    <row r="261" spans="8:8" x14ac:dyDescent="0.35">
      <c r="H261" s="120"/>
    </row>
    <row r="262" spans="8:8" x14ac:dyDescent="0.35">
      <c r="H262" s="120"/>
    </row>
    <row r="263" spans="8:8" x14ac:dyDescent="0.35">
      <c r="H263" s="120"/>
    </row>
    <row r="264" spans="8:8" x14ac:dyDescent="0.35">
      <c r="H264" s="120"/>
    </row>
    <row r="265" spans="8:8" x14ac:dyDescent="0.35">
      <c r="H265" s="120"/>
    </row>
    <row r="266" spans="8:8" x14ac:dyDescent="0.35">
      <c r="H266" s="120"/>
    </row>
    <row r="267" spans="8:8" x14ac:dyDescent="0.35">
      <c r="H267" s="120"/>
    </row>
    <row r="268" spans="8:8" x14ac:dyDescent="0.35">
      <c r="H268" s="120"/>
    </row>
    <row r="269" spans="8:8" x14ac:dyDescent="0.35">
      <c r="H269" s="120"/>
    </row>
    <row r="270" spans="8:8" x14ac:dyDescent="0.35">
      <c r="H270" s="120"/>
    </row>
    <row r="271" spans="8:8" x14ac:dyDescent="0.35">
      <c r="H271" s="120"/>
    </row>
    <row r="272" spans="8:8" x14ac:dyDescent="0.35">
      <c r="H272" s="120"/>
    </row>
    <row r="273" spans="8:8" x14ac:dyDescent="0.35">
      <c r="H273" s="120"/>
    </row>
    <row r="274" spans="8:8" x14ac:dyDescent="0.35">
      <c r="H274" s="120"/>
    </row>
    <row r="275" spans="8:8" x14ac:dyDescent="0.35">
      <c r="H275" s="120"/>
    </row>
    <row r="276" spans="8:8" x14ac:dyDescent="0.35">
      <c r="H276" s="120"/>
    </row>
    <row r="277" spans="8:8" x14ac:dyDescent="0.35">
      <c r="H277" s="120"/>
    </row>
    <row r="278" spans="8:8" x14ac:dyDescent="0.35">
      <c r="H278" s="120"/>
    </row>
    <row r="279" spans="8:8" x14ac:dyDescent="0.35">
      <c r="H279" s="120"/>
    </row>
    <row r="280" spans="8:8" x14ac:dyDescent="0.35">
      <c r="H280" s="120"/>
    </row>
    <row r="281" spans="8:8" x14ac:dyDescent="0.35">
      <c r="H281" s="120"/>
    </row>
    <row r="282" spans="8:8" x14ac:dyDescent="0.35">
      <c r="H282" s="120"/>
    </row>
    <row r="283" spans="8:8" x14ac:dyDescent="0.35">
      <c r="H283" s="120"/>
    </row>
    <row r="284" spans="8:8" x14ac:dyDescent="0.35">
      <c r="H284" s="120"/>
    </row>
    <row r="285" spans="8:8" x14ac:dyDescent="0.35">
      <c r="H285" s="120"/>
    </row>
    <row r="286" spans="8:8" x14ac:dyDescent="0.35">
      <c r="H286" s="120"/>
    </row>
    <row r="287" spans="8:8" x14ac:dyDescent="0.35">
      <c r="H287" s="120"/>
    </row>
    <row r="288" spans="8:8" x14ac:dyDescent="0.35">
      <c r="H288" s="120"/>
    </row>
    <row r="289" spans="8:8" x14ac:dyDescent="0.35">
      <c r="H289" s="120"/>
    </row>
    <row r="290" spans="8:8" x14ac:dyDescent="0.35">
      <c r="H290" s="120"/>
    </row>
    <row r="291" spans="8:8" x14ac:dyDescent="0.35">
      <c r="H291" s="120"/>
    </row>
    <row r="292" spans="8:8" x14ac:dyDescent="0.35">
      <c r="H292" s="120"/>
    </row>
    <row r="293" spans="8:8" x14ac:dyDescent="0.35">
      <c r="H293" s="120"/>
    </row>
    <row r="294" spans="8:8" x14ac:dyDescent="0.35">
      <c r="H294" s="120"/>
    </row>
    <row r="295" spans="8:8" x14ac:dyDescent="0.35">
      <c r="H295" s="120"/>
    </row>
    <row r="296" spans="8:8" x14ac:dyDescent="0.35">
      <c r="H296" s="120"/>
    </row>
    <row r="297" spans="8:8" x14ac:dyDescent="0.35">
      <c r="H297" s="120"/>
    </row>
    <row r="298" spans="8:8" x14ac:dyDescent="0.35">
      <c r="H298" s="120"/>
    </row>
    <row r="299" spans="8:8" x14ac:dyDescent="0.35">
      <c r="H299" s="120"/>
    </row>
    <row r="300" spans="8:8" x14ac:dyDescent="0.35">
      <c r="H300" s="120"/>
    </row>
    <row r="301" spans="8:8" x14ac:dyDescent="0.35">
      <c r="H301" s="120"/>
    </row>
    <row r="302" spans="8:8" x14ac:dyDescent="0.35">
      <c r="H302" s="120"/>
    </row>
    <row r="303" spans="8:8" x14ac:dyDescent="0.35">
      <c r="H303" s="120"/>
    </row>
    <row r="304" spans="8:8" x14ac:dyDescent="0.35">
      <c r="H304" s="120"/>
    </row>
    <row r="305" spans="8:8" x14ac:dyDescent="0.35">
      <c r="H305" s="120"/>
    </row>
    <row r="306" spans="8:8" x14ac:dyDescent="0.35">
      <c r="H306" s="120"/>
    </row>
    <row r="307" spans="8:8" x14ac:dyDescent="0.35">
      <c r="H307" s="120"/>
    </row>
    <row r="308" spans="8:8" x14ac:dyDescent="0.35">
      <c r="H308" s="120"/>
    </row>
    <row r="309" spans="8:8" x14ac:dyDescent="0.35">
      <c r="H309" s="120"/>
    </row>
    <row r="310" spans="8:8" x14ac:dyDescent="0.35">
      <c r="H310" s="120"/>
    </row>
    <row r="311" spans="8:8" x14ac:dyDescent="0.35">
      <c r="H311" s="120"/>
    </row>
    <row r="312" spans="8:8" x14ac:dyDescent="0.35">
      <c r="H312" s="120"/>
    </row>
    <row r="313" spans="8:8" x14ac:dyDescent="0.35">
      <c r="H313" s="120"/>
    </row>
    <row r="314" spans="8:8" x14ac:dyDescent="0.35">
      <c r="H314" s="120"/>
    </row>
    <row r="315" spans="8:8" x14ac:dyDescent="0.35">
      <c r="H315" s="120"/>
    </row>
    <row r="316" spans="8:8" x14ac:dyDescent="0.35">
      <c r="H316" s="120"/>
    </row>
    <row r="317" spans="8:8" x14ac:dyDescent="0.35">
      <c r="H317" s="120"/>
    </row>
    <row r="318" spans="8:8" x14ac:dyDescent="0.35">
      <c r="H318" s="120"/>
    </row>
    <row r="319" spans="8:8" x14ac:dyDescent="0.35">
      <c r="H319" s="120"/>
    </row>
    <row r="320" spans="8:8" x14ac:dyDescent="0.35">
      <c r="H320" s="120"/>
    </row>
    <row r="321" spans="8:8" x14ac:dyDescent="0.35">
      <c r="H321" s="120"/>
    </row>
    <row r="322" spans="8:8" x14ac:dyDescent="0.35">
      <c r="H322" s="120"/>
    </row>
    <row r="323" spans="8:8" x14ac:dyDescent="0.35">
      <c r="H323" s="120"/>
    </row>
    <row r="324" spans="8:8" x14ac:dyDescent="0.35">
      <c r="H324" s="120"/>
    </row>
    <row r="325" spans="8:8" x14ac:dyDescent="0.35">
      <c r="H325" s="120"/>
    </row>
    <row r="326" spans="8:8" x14ac:dyDescent="0.35">
      <c r="H326" s="120"/>
    </row>
    <row r="327" spans="8:8" x14ac:dyDescent="0.35">
      <c r="H327" s="120"/>
    </row>
    <row r="328" spans="8:8" x14ac:dyDescent="0.35">
      <c r="H328" s="120"/>
    </row>
    <row r="329" spans="8:8" x14ac:dyDescent="0.35">
      <c r="H329" s="120"/>
    </row>
    <row r="330" spans="8:8" x14ac:dyDescent="0.35">
      <c r="H330" s="120"/>
    </row>
    <row r="331" spans="8:8" x14ac:dyDescent="0.35">
      <c r="H331" s="120"/>
    </row>
    <row r="332" spans="8:8" x14ac:dyDescent="0.35">
      <c r="H332" s="120"/>
    </row>
    <row r="333" spans="8:8" x14ac:dyDescent="0.35">
      <c r="H333" s="120"/>
    </row>
    <row r="334" spans="8:8" x14ac:dyDescent="0.35">
      <c r="H334" s="120"/>
    </row>
    <row r="335" spans="8:8" x14ac:dyDescent="0.35">
      <c r="H335" s="120"/>
    </row>
    <row r="336" spans="8:8" x14ac:dyDescent="0.35">
      <c r="H336" s="120"/>
    </row>
    <row r="337" spans="8:8" x14ac:dyDescent="0.35">
      <c r="H337" s="120"/>
    </row>
    <row r="338" spans="8:8" x14ac:dyDescent="0.35">
      <c r="H338" s="120"/>
    </row>
    <row r="339" spans="8:8" x14ac:dyDescent="0.35">
      <c r="H339" s="120"/>
    </row>
    <row r="340" spans="8:8" x14ac:dyDescent="0.35">
      <c r="H340" s="120"/>
    </row>
    <row r="341" spans="8:8" x14ac:dyDescent="0.35">
      <c r="H341" s="120"/>
    </row>
    <row r="342" spans="8:8" x14ac:dyDescent="0.35">
      <c r="H342" s="120"/>
    </row>
    <row r="343" spans="8:8" x14ac:dyDescent="0.35">
      <c r="H343" s="120"/>
    </row>
    <row r="344" spans="8:8" x14ac:dyDescent="0.35">
      <c r="H344" s="120"/>
    </row>
    <row r="345" spans="8:8" x14ac:dyDescent="0.35">
      <c r="H345" s="120"/>
    </row>
    <row r="346" spans="8:8" x14ac:dyDescent="0.35">
      <c r="H346" s="120"/>
    </row>
    <row r="347" spans="8:8" x14ac:dyDescent="0.35">
      <c r="H347" s="120"/>
    </row>
    <row r="348" spans="8:8" x14ac:dyDescent="0.35">
      <c r="H348" s="120"/>
    </row>
    <row r="349" spans="8:8" x14ac:dyDescent="0.35">
      <c r="H349" s="120"/>
    </row>
    <row r="350" spans="8:8" x14ac:dyDescent="0.35">
      <c r="H350" s="120"/>
    </row>
    <row r="351" spans="8:8" x14ac:dyDescent="0.35">
      <c r="H351" s="120"/>
    </row>
    <row r="352" spans="8:8" x14ac:dyDescent="0.35">
      <c r="H352" s="120"/>
    </row>
    <row r="353" spans="8:8" x14ac:dyDescent="0.35">
      <c r="H353" s="120"/>
    </row>
    <row r="354" spans="8:8" x14ac:dyDescent="0.35">
      <c r="H354" s="120"/>
    </row>
    <row r="355" spans="8:8" x14ac:dyDescent="0.35">
      <c r="H355" s="120"/>
    </row>
    <row r="356" spans="8:8" x14ac:dyDescent="0.35">
      <c r="H356" s="120"/>
    </row>
    <row r="357" spans="8:8" x14ac:dyDescent="0.35">
      <c r="H357" s="120"/>
    </row>
    <row r="358" spans="8:8" x14ac:dyDescent="0.35">
      <c r="H358" s="120"/>
    </row>
    <row r="359" spans="8:8" x14ac:dyDescent="0.35">
      <c r="H359" s="120"/>
    </row>
    <row r="360" spans="8:8" x14ac:dyDescent="0.35">
      <c r="H360" s="120"/>
    </row>
    <row r="361" spans="8:8" x14ac:dyDescent="0.35">
      <c r="H361" s="120"/>
    </row>
    <row r="362" spans="8:8" x14ac:dyDescent="0.35">
      <c r="H362" s="120"/>
    </row>
    <row r="363" spans="8:8" x14ac:dyDescent="0.35">
      <c r="H363" s="120"/>
    </row>
    <row r="364" spans="8:8" x14ac:dyDescent="0.35">
      <c r="H364" s="120"/>
    </row>
    <row r="365" spans="8:8" x14ac:dyDescent="0.35">
      <c r="H365" s="120"/>
    </row>
    <row r="366" spans="8:8" x14ac:dyDescent="0.35">
      <c r="H366" s="120"/>
    </row>
    <row r="367" spans="8:8" x14ac:dyDescent="0.35">
      <c r="H367" s="120"/>
    </row>
    <row r="368" spans="8:8" x14ac:dyDescent="0.35">
      <c r="H368" s="120"/>
    </row>
    <row r="369" spans="8:8" x14ac:dyDescent="0.35">
      <c r="H369" s="120"/>
    </row>
    <row r="370" spans="8:8" x14ac:dyDescent="0.35">
      <c r="H370" s="120"/>
    </row>
    <row r="371" spans="8:8" x14ac:dyDescent="0.35">
      <c r="H371" s="120"/>
    </row>
    <row r="372" spans="8:8" x14ac:dyDescent="0.35">
      <c r="H372" s="120"/>
    </row>
    <row r="373" spans="8:8" x14ac:dyDescent="0.35">
      <c r="H373" s="120"/>
    </row>
    <row r="374" spans="8:8" x14ac:dyDescent="0.35">
      <c r="H374" s="120"/>
    </row>
    <row r="375" spans="8:8" x14ac:dyDescent="0.35">
      <c r="H375" s="120"/>
    </row>
    <row r="376" spans="8:8" x14ac:dyDescent="0.35">
      <c r="H376" s="120"/>
    </row>
    <row r="377" spans="8:8" x14ac:dyDescent="0.35">
      <c r="H377" s="120"/>
    </row>
    <row r="378" spans="8:8" x14ac:dyDescent="0.35">
      <c r="H378" s="120"/>
    </row>
    <row r="379" spans="8:8" x14ac:dyDescent="0.35">
      <c r="H379" s="120"/>
    </row>
    <row r="380" spans="8:8" x14ac:dyDescent="0.35">
      <c r="H380" s="120"/>
    </row>
    <row r="381" spans="8:8" x14ac:dyDescent="0.35">
      <c r="H381" s="120"/>
    </row>
    <row r="382" spans="8:8" x14ac:dyDescent="0.35">
      <c r="H382" s="120"/>
    </row>
    <row r="383" spans="8:8" x14ac:dyDescent="0.35">
      <c r="H383" s="120"/>
    </row>
    <row r="384" spans="8:8" x14ac:dyDescent="0.35">
      <c r="H384" s="120"/>
    </row>
    <row r="385" spans="8:8" x14ac:dyDescent="0.35">
      <c r="H385" s="120"/>
    </row>
    <row r="386" spans="8:8" x14ac:dyDescent="0.35">
      <c r="H386" s="120"/>
    </row>
    <row r="387" spans="8:8" x14ac:dyDescent="0.35">
      <c r="H387" s="120"/>
    </row>
    <row r="388" spans="8:8" x14ac:dyDescent="0.35">
      <c r="H388" s="120"/>
    </row>
    <row r="389" spans="8:8" x14ac:dyDescent="0.35">
      <c r="H389" s="120"/>
    </row>
    <row r="390" spans="8:8" x14ac:dyDescent="0.35">
      <c r="H390" s="120"/>
    </row>
    <row r="391" spans="8:8" x14ac:dyDescent="0.35">
      <c r="H391" s="120"/>
    </row>
    <row r="392" spans="8:8" x14ac:dyDescent="0.35">
      <c r="H392" s="120"/>
    </row>
    <row r="393" spans="8:8" x14ac:dyDescent="0.35">
      <c r="H393" s="120"/>
    </row>
    <row r="394" spans="8:8" x14ac:dyDescent="0.35">
      <c r="H394" s="120"/>
    </row>
    <row r="395" spans="8:8" x14ac:dyDescent="0.35">
      <c r="H395" s="120"/>
    </row>
    <row r="396" spans="8:8" x14ac:dyDescent="0.35">
      <c r="H396" s="120"/>
    </row>
    <row r="397" spans="8:8" x14ac:dyDescent="0.35">
      <c r="H397" s="120"/>
    </row>
    <row r="398" spans="8:8" x14ac:dyDescent="0.35">
      <c r="H398" s="120"/>
    </row>
    <row r="399" spans="8:8" x14ac:dyDescent="0.35">
      <c r="H399" s="120"/>
    </row>
    <row r="400" spans="8:8" x14ac:dyDescent="0.35">
      <c r="H400" s="120"/>
    </row>
    <row r="401" spans="8:8" x14ac:dyDescent="0.35">
      <c r="H401" s="120"/>
    </row>
    <row r="402" spans="8:8" x14ac:dyDescent="0.35">
      <c r="H402" s="120"/>
    </row>
    <row r="403" spans="8:8" x14ac:dyDescent="0.35">
      <c r="H403" s="120"/>
    </row>
    <row r="404" spans="8:8" x14ac:dyDescent="0.35">
      <c r="H404" s="120"/>
    </row>
    <row r="405" spans="8:8" x14ac:dyDescent="0.35">
      <c r="H405" s="120"/>
    </row>
    <row r="406" spans="8:8" x14ac:dyDescent="0.35">
      <c r="H406" s="120"/>
    </row>
    <row r="407" spans="8:8" x14ac:dyDescent="0.35">
      <c r="H407" s="120"/>
    </row>
    <row r="408" spans="8:8" x14ac:dyDescent="0.35">
      <c r="H408" s="120"/>
    </row>
    <row r="409" spans="8:8" x14ac:dyDescent="0.35">
      <c r="H409" s="120"/>
    </row>
    <row r="410" spans="8:8" x14ac:dyDescent="0.35">
      <c r="H410" s="120"/>
    </row>
    <row r="411" spans="8:8" x14ac:dyDescent="0.35">
      <c r="H411" s="120"/>
    </row>
    <row r="412" spans="8:8" x14ac:dyDescent="0.35">
      <c r="H412" s="120"/>
    </row>
    <row r="413" spans="8:8" x14ac:dyDescent="0.35">
      <c r="H413" s="120"/>
    </row>
    <row r="414" spans="8:8" x14ac:dyDescent="0.35">
      <c r="H414" s="120"/>
    </row>
    <row r="415" spans="8:8" x14ac:dyDescent="0.35">
      <c r="H415" s="120"/>
    </row>
    <row r="416" spans="8:8" x14ac:dyDescent="0.35">
      <c r="H416" s="120"/>
    </row>
    <row r="417" spans="8:8" x14ac:dyDescent="0.35">
      <c r="H417" s="120"/>
    </row>
    <row r="418" spans="8:8" x14ac:dyDescent="0.35">
      <c r="H418" s="120"/>
    </row>
    <row r="419" spans="8:8" x14ac:dyDescent="0.35">
      <c r="H419" s="120"/>
    </row>
    <row r="420" spans="8:8" x14ac:dyDescent="0.35">
      <c r="H420" s="120"/>
    </row>
    <row r="421" spans="8:8" x14ac:dyDescent="0.35">
      <c r="H421" s="120"/>
    </row>
    <row r="422" spans="8:8" x14ac:dyDescent="0.35">
      <c r="H422" s="120"/>
    </row>
    <row r="423" spans="8:8" x14ac:dyDescent="0.35">
      <c r="H423" s="120"/>
    </row>
    <row r="424" spans="8:8" x14ac:dyDescent="0.35">
      <c r="H424" s="120"/>
    </row>
    <row r="425" spans="8:8" x14ac:dyDescent="0.35">
      <c r="H425" s="120"/>
    </row>
    <row r="426" spans="8:8" x14ac:dyDescent="0.35">
      <c r="H426" s="120"/>
    </row>
    <row r="427" spans="8:8" x14ac:dyDescent="0.35">
      <c r="H427" s="120"/>
    </row>
    <row r="428" spans="8:8" x14ac:dyDescent="0.35">
      <c r="H428" s="120"/>
    </row>
    <row r="429" spans="8:8" x14ac:dyDescent="0.35">
      <c r="H429" s="120"/>
    </row>
    <row r="430" spans="8:8" x14ac:dyDescent="0.35">
      <c r="H430" s="120"/>
    </row>
    <row r="431" spans="8:8" x14ac:dyDescent="0.35">
      <c r="H431" s="120"/>
    </row>
    <row r="432" spans="8:8" x14ac:dyDescent="0.35">
      <c r="H432" s="120"/>
    </row>
    <row r="433" spans="8:8" x14ac:dyDescent="0.35">
      <c r="H433" s="120"/>
    </row>
    <row r="434" spans="8:8" x14ac:dyDescent="0.35">
      <c r="H434" s="120"/>
    </row>
    <row r="435" spans="8:8" x14ac:dyDescent="0.35">
      <c r="H435" s="120"/>
    </row>
    <row r="436" spans="8:8" x14ac:dyDescent="0.35">
      <c r="H436" s="120"/>
    </row>
    <row r="437" spans="8:8" x14ac:dyDescent="0.35">
      <c r="H437" s="120"/>
    </row>
    <row r="438" spans="8:8" x14ac:dyDescent="0.35">
      <c r="H438" s="120"/>
    </row>
    <row r="439" spans="8:8" x14ac:dyDescent="0.35">
      <c r="H439" s="120"/>
    </row>
    <row r="440" spans="8:8" x14ac:dyDescent="0.35">
      <c r="H440" s="120"/>
    </row>
    <row r="441" spans="8:8" x14ac:dyDescent="0.35">
      <c r="H441" s="120"/>
    </row>
    <row r="442" spans="8:8" x14ac:dyDescent="0.35">
      <c r="H442" s="120"/>
    </row>
    <row r="443" spans="8:8" x14ac:dyDescent="0.35">
      <c r="H443" s="120"/>
    </row>
    <row r="444" spans="8:8" x14ac:dyDescent="0.35">
      <c r="H444" s="120"/>
    </row>
    <row r="445" spans="8:8" x14ac:dyDescent="0.35">
      <c r="H445" s="120"/>
    </row>
    <row r="446" spans="8:8" x14ac:dyDescent="0.35">
      <c r="H446" s="120"/>
    </row>
    <row r="447" spans="8:8" x14ac:dyDescent="0.35">
      <c r="H447" s="120"/>
    </row>
    <row r="448" spans="8:8" x14ac:dyDescent="0.35">
      <c r="H448" s="120"/>
    </row>
    <row r="449" spans="8:8" x14ac:dyDescent="0.35">
      <c r="H449" s="120"/>
    </row>
    <row r="450" spans="8:8" x14ac:dyDescent="0.35">
      <c r="H450" s="120"/>
    </row>
    <row r="451" spans="8:8" x14ac:dyDescent="0.35">
      <c r="H451" s="120"/>
    </row>
    <row r="452" spans="8:8" x14ac:dyDescent="0.35">
      <c r="H452" s="120"/>
    </row>
    <row r="453" spans="8:8" x14ac:dyDescent="0.35">
      <c r="H453" s="120"/>
    </row>
    <row r="454" spans="8:8" x14ac:dyDescent="0.35">
      <c r="H454" s="120"/>
    </row>
    <row r="455" spans="8:8" x14ac:dyDescent="0.35">
      <c r="H455" s="120"/>
    </row>
    <row r="456" spans="8:8" x14ac:dyDescent="0.35">
      <c r="H456" s="120"/>
    </row>
    <row r="457" spans="8:8" x14ac:dyDescent="0.35">
      <c r="H457" s="120"/>
    </row>
    <row r="458" spans="8:8" x14ac:dyDescent="0.35">
      <c r="H458" s="120"/>
    </row>
    <row r="459" spans="8:8" x14ac:dyDescent="0.35">
      <c r="H459" s="120"/>
    </row>
    <row r="460" spans="8:8" x14ac:dyDescent="0.35">
      <c r="H460" s="120"/>
    </row>
    <row r="461" spans="8:8" x14ac:dyDescent="0.35">
      <c r="H461" s="120"/>
    </row>
    <row r="462" spans="8:8" x14ac:dyDescent="0.35">
      <c r="H462" s="120"/>
    </row>
    <row r="463" spans="8:8" x14ac:dyDescent="0.35">
      <c r="H463" s="120"/>
    </row>
    <row r="464" spans="8:8" x14ac:dyDescent="0.35">
      <c r="H464" s="120"/>
    </row>
    <row r="465" spans="8:8" x14ac:dyDescent="0.35">
      <c r="H465" s="120"/>
    </row>
    <row r="466" spans="8:8" x14ac:dyDescent="0.35">
      <c r="H466" s="120"/>
    </row>
    <row r="467" spans="8:8" x14ac:dyDescent="0.35">
      <c r="H467" s="120"/>
    </row>
    <row r="468" spans="8:8" x14ac:dyDescent="0.35">
      <c r="H468" s="120"/>
    </row>
    <row r="469" spans="8:8" x14ac:dyDescent="0.35">
      <c r="H469" s="120"/>
    </row>
    <row r="470" spans="8:8" x14ac:dyDescent="0.35">
      <c r="H470" s="120"/>
    </row>
    <row r="471" spans="8:8" x14ac:dyDescent="0.35">
      <c r="H471" s="120"/>
    </row>
    <row r="472" spans="8:8" x14ac:dyDescent="0.35">
      <c r="H472" s="120"/>
    </row>
    <row r="473" spans="8:8" x14ac:dyDescent="0.35">
      <c r="H473" s="120"/>
    </row>
    <row r="474" spans="8:8" x14ac:dyDescent="0.35">
      <c r="H474" s="120"/>
    </row>
    <row r="475" spans="8:8" x14ac:dyDescent="0.35">
      <c r="H475" s="120"/>
    </row>
    <row r="476" spans="8:8" x14ac:dyDescent="0.35">
      <c r="H476" s="120"/>
    </row>
    <row r="477" spans="8:8" x14ac:dyDescent="0.35">
      <c r="H477" s="120"/>
    </row>
    <row r="478" spans="8:8" x14ac:dyDescent="0.35">
      <c r="H478" s="120"/>
    </row>
    <row r="479" spans="8:8" x14ac:dyDescent="0.35">
      <c r="H479" s="120"/>
    </row>
    <row r="480" spans="8:8" x14ac:dyDescent="0.35">
      <c r="H480" s="120"/>
    </row>
    <row r="481" spans="8:8" x14ac:dyDescent="0.35">
      <c r="H481" s="120"/>
    </row>
    <row r="482" spans="8:8" x14ac:dyDescent="0.35">
      <c r="H482" s="120"/>
    </row>
    <row r="483" spans="8:8" x14ac:dyDescent="0.35">
      <c r="H483" s="120"/>
    </row>
    <row r="484" spans="8:8" x14ac:dyDescent="0.35">
      <c r="H484" s="120"/>
    </row>
    <row r="485" spans="8:8" x14ac:dyDescent="0.35">
      <c r="H485" s="120"/>
    </row>
    <row r="486" spans="8:8" x14ac:dyDescent="0.35">
      <c r="H486" s="120"/>
    </row>
    <row r="487" spans="8:8" x14ac:dyDescent="0.35">
      <c r="H487" s="120"/>
    </row>
    <row r="488" spans="8:8" x14ac:dyDescent="0.35">
      <c r="H488" s="120"/>
    </row>
    <row r="489" spans="8:8" x14ac:dyDescent="0.35">
      <c r="H489" s="120"/>
    </row>
    <row r="490" spans="8:8" x14ac:dyDescent="0.35">
      <c r="H490" s="120"/>
    </row>
    <row r="491" spans="8:8" x14ac:dyDescent="0.35">
      <c r="H491" s="120"/>
    </row>
    <row r="492" spans="8:8" x14ac:dyDescent="0.35">
      <c r="H492" s="120"/>
    </row>
    <row r="493" spans="8:8" x14ac:dyDescent="0.35">
      <c r="H493" s="120"/>
    </row>
    <row r="494" spans="8:8" x14ac:dyDescent="0.35">
      <c r="H494" s="120"/>
    </row>
    <row r="495" spans="8:8" x14ac:dyDescent="0.35">
      <c r="H495" s="120"/>
    </row>
    <row r="496" spans="8:8" x14ac:dyDescent="0.35">
      <c r="H496" s="120"/>
    </row>
    <row r="497" spans="8:8" x14ac:dyDescent="0.35">
      <c r="H497" s="120"/>
    </row>
    <row r="498" spans="8:8" x14ac:dyDescent="0.35">
      <c r="H498" s="120"/>
    </row>
    <row r="499" spans="8:8" x14ac:dyDescent="0.35">
      <c r="H499" s="120"/>
    </row>
    <row r="500" spans="8:8" x14ac:dyDescent="0.35">
      <c r="H500" s="120"/>
    </row>
    <row r="501" spans="8:8" x14ac:dyDescent="0.35">
      <c r="H501" s="120"/>
    </row>
    <row r="502" spans="8:8" x14ac:dyDescent="0.35">
      <c r="H502" s="120"/>
    </row>
    <row r="503" spans="8:8" x14ac:dyDescent="0.35">
      <c r="H503" s="120"/>
    </row>
    <row r="504" spans="8:8" x14ac:dyDescent="0.35">
      <c r="H504" s="120"/>
    </row>
    <row r="505" spans="8:8" x14ac:dyDescent="0.35">
      <c r="H505" s="120"/>
    </row>
    <row r="506" spans="8:8" x14ac:dyDescent="0.35">
      <c r="H506" s="120"/>
    </row>
    <row r="507" spans="8:8" x14ac:dyDescent="0.35">
      <c r="H507" s="120"/>
    </row>
    <row r="508" spans="8:8" x14ac:dyDescent="0.35">
      <c r="H508" s="120"/>
    </row>
    <row r="509" spans="8:8" x14ac:dyDescent="0.35">
      <c r="H509" s="120"/>
    </row>
    <row r="510" spans="8:8" x14ac:dyDescent="0.35">
      <c r="H510" s="120"/>
    </row>
    <row r="511" spans="8:8" x14ac:dyDescent="0.35">
      <c r="H511" s="120"/>
    </row>
    <row r="512" spans="8:8" x14ac:dyDescent="0.35">
      <c r="H512" s="120"/>
    </row>
    <row r="513" spans="8:8" x14ac:dyDescent="0.35">
      <c r="H513" s="120"/>
    </row>
    <row r="514" spans="8:8" x14ac:dyDescent="0.35">
      <c r="H514" s="120"/>
    </row>
    <row r="515" spans="8:8" x14ac:dyDescent="0.35">
      <c r="H515" s="120"/>
    </row>
    <row r="516" spans="8:8" x14ac:dyDescent="0.35">
      <c r="H516" s="120"/>
    </row>
    <row r="517" spans="8:8" x14ac:dyDescent="0.35">
      <c r="H517" s="120"/>
    </row>
    <row r="518" spans="8:8" x14ac:dyDescent="0.35">
      <c r="H518" s="120"/>
    </row>
    <row r="519" spans="8:8" x14ac:dyDescent="0.35">
      <c r="H519" s="120"/>
    </row>
    <row r="520" spans="8:8" x14ac:dyDescent="0.35">
      <c r="H520" s="120"/>
    </row>
    <row r="521" spans="8:8" x14ac:dyDescent="0.35">
      <c r="H521" s="120"/>
    </row>
    <row r="522" spans="8:8" x14ac:dyDescent="0.35">
      <c r="H522" s="120"/>
    </row>
    <row r="523" spans="8:8" x14ac:dyDescent="0.35">
      <c r="H523" s="120"/>
    </row>
    <row r="524" spans="8:8" x14ac:dyDescent="0.35">
      <c r="H524" s="120"/>
    </row>
    <row r="525" spans="8:8" x14ac:dyDescent="0.35">
      <c r="H525" s="120"/>
    </row>
    <row r="526" spans="8:8" x14ac:dyDescent="0.35">
      <c r="H526" s="120"/>
    </row>
    <row r="527" spans="8:8" x14ac:dyDescent="0.35">
      <c r="H527" s="120"/>
    </row>
    <row r="528" spans="8:8" x14ac:dyDescent="0.35">
      <c r="H528" s="120"/>
    </row>
    <row r="529" spans="8:8" x14ac:dyDescent="0.35">
      <c r="H529" s="120"/>
    </row>
    <row r="530" spans="8:8" x14ac:dyDescent="0.35">
      <c r="H530" s="120"/>
    </row>
    <row r="531" spans="8:8" x14ac:dyDescent="0.35">
      <c r="H531" s="120"/>
    </row>
    <row r="532" spans="8:8" x14ac:dyDescent="0.35">
      <c r="H532" s="120"/>
    </row>
    <row r="533" spans="8:8" x14ac:dyDescent="0.35">
      <c r="H533" s="120"/>
    </row>
    <row r="534" spans="8:8" x14ac:dyDescent="0.35">
      <c r="H534" s="120"/>
    </row>
    <row r="535" spans="8:8" x14ac:dyDescent="0.35">
      <c r="H535" s="120"/>
    </row>
    <row r="536" spans="8:8" x14ac:dyDescent="0.35">
      <c r="H536" s="120"/>
    </row>
    <row r="537" spans="8:8" x14ac:dyDescent="0.35">
      <c r="H537" s="120"/>
    </row>
    <row r="538" spans="8:8" x14ac:dyDescent="0.35">
      <c r="H538" s="120"/>
    </row>
    <row r="539" spans="8:8" x14ac:dyDescent="0.35">
      <c r="H539" s="120"/>
    </row>
    <row r="540" spans="8:8" x14ac:dyDescent="0.35">
      <c r="H540" s="120"/>
    </row>
    <row r="541" spans="8:8" x14ac:dyDescent="0.35">
      <c r="H541" s="120"/>
    </row>
    <row r="542" spans="8:8" x14ac:dyDescent="0.35">
      <c r="H542" s="120"/>
    </row>
    <row r="543" spans="8:8" x14ac:dyDescent="0.35">
      <c r="H543" s="120"/>
    </row>
    <row r="544" spans="8:8" x14ac:dyDescent="0.35">
      <c r="H544" s="120"/>
    </row>
    <row r="545" spans="8:8" x14ac:dyDescent="0.35">
      <c r="H545" s="120"/>
    </row>
    <row r="546" spans="8:8" x14ac:dyDescent="0.35">
      <c r="H546" s="120"/>
    </row>
    <row r="547" spans="8:8" x14ac:dyDescent="0.35">
      <c r="H547" s="120"/>
    </row>
    <row r="548" spans="8:8" x14ac:dyDescent="0.35">
      <c r="H548" s="120"/>
    </row>
    <row r="549" spans="8:8" x14ac:dyDescent="0.35">
      <c r="H549" s="120"/>
    </row>
    <row r="550" spans="8:8" x14ac:dyDescent="0.35">
      <c r="H550" s="120"/>
    </row>
    <row r="551" spans="8:8" x14ac:dyDescent="0.35">
      <c r="H551" s="120"/>
    </row>
    <row r="552" spans="8:8" x14ac:dyDescent="0.35">
      <c r="H552" s="120"/>
    </row>
    <row r="553" spans="8:8" x14ac:dyDescent="0.35">
      <c r="H553" s="120"/>
    </row>
    <row r="554" spans="8:8" x14ac:dyDescent="0.35">
      <c r="H554" s="120"/>
    </row>
    <row r="555" spans="8:8" x14ac:dyDescent="0.35">
      <c r="H555" s="120"/>
    </row>
    <row r="556" spans="8:8" x14ac:dyDescent="0.35">
      <c r="H556" s="120"/>
    </row>
    <row r="557" spans="8:8" x14ac:dyDescent="0.35">
      <c r="H557" s="120"/>
    </row>
    <row r="558" spans="8:8" x14ac:dyDescent="0.35">
      <c r="H558" s="120"/>
    </row>
    <row r="559" spans="8:8" x14ac:dyDescent="0.35">
      <c r="H559" s="120"/>
    </row>
    <row r="560" spans="8:8" x14ac:dyDescent="0.35">
      <c r="H560" s="120"/>
    </row>
    <row r="561" spans="8:8" x14ac:dyDescent="0.35">
      <c r="H561" s="120"/>
    </row>
    <row r="562" spans="8:8" x14ac:dyDescent="0.35">
      <c r="H562" s="120"/>
    </row>
    <row r="563" spans="8:8" x14ac:dyDescent="0.35">
      <c r="H563" s="120"/>
    </row>
    <row r="564" spans="8:8" x14ac:dyDescent="0.35">
      <c r="H564" s="120"/>
    </row>
    <row r="565" spans="8:8" x14ac:dyDescent="0.35">
      <c r="H565" s="120"/>
    </row>
    <row r="566" spans="8:8" x14ac:dyDescent="0.35">
      <c r="H566" s="120"/>
    </row>
    <row r="567" spans="8:8" x14ac:dyDescent="0.35">
      <c r="H567" s="120"/>
    </row>
    <row r="568" spans="8:8" x14ac:dyDescent="0.35">
      <c r="H568" s="120"/>
    </row>
    <row r="569" spans="8:8" x14ac:dyDescent="0.35">
      <c r="H569" s="120"/>
    </row>
    <row r="570" spans="8:8" x14ac:dyDescent="0.35">
      <c r="H570" s="120"/>
    </row>
    <row r="571" spans="8:8" x14ac:dyDescent="0.35">
      <c r="H571" s="120"/>
    </row>
    <row r="572" spans="8:8" x14ac:dyDescent="0.35">
      <c r="H572" s="120"/>
    </row>
    <row r="573" spans="8:8" x14ac:dyDescent="0.35">
      <c r="H573" s="120"/>
    </row>
    <row r="574" spans="8:8" x14ac:dyDescent="0.35">
      <c r="H574" s="120"/>
    </row>
    <row r="575" spans="8:8" x14ac:dyDescent="0.35">
      <c r="H575" s="120"/>
    </row>
    <row r="576" spans="8:8" x14ac:dyDescent="0.35">
      <c r="H576" s="120"/>
    </row>
    <row r="577" spans="8:8" x14ac:dyDescent="0.35">
      <c r="H577" s="120"/>
    </row>
    <row r="578" spans="8:8" x14ac:dyDescent="0.35">
      <c r="H578" s="120"/>
    </row>
    <row r="579" spans="8:8" x14ac:dyDescent="0.35">
      <c r="H579" s="120"/>
    </row>
    <row r="580" spans="8:8" x14ac:dyDescent="0.35">
      <c r="H580" s="120"/>
    </row>
    <row r="581" spans="8:8" x14ac:dyDescent="0.35">
      <c r="H581" s="120"/>
    </row>
    <row r="582" spans="8:8" x14ac:dyDescent="0.35">
      <c r="H582" s="120"/>
    </row>
    <row r="583" spans="8:8" x14ac:dyDescent="0.35">
      <c r="H583" s="120"/>
    </row>
    <row r="584" spans="8:8" x14ac:dyDescent="0.35">
      <c r="H584" s="120"/>
    </row>
    <row r="585" spans="8:8" x14ac:dyDescent="0.35">
      <c r="H585" s="120"/>
    </row>
    <row r="586" spans="8:8" x14ac:dyDescent="0.35">
      <c r="H586" s="120"/>
    </row>
    <row r="587" spans="8:8" x14ac:dyDescent="0.35">
      <c r="H587" s="120"/>
    </row>
    <row r="588" spans="8:8" x14ac:dyDescent="0.35">
      <c r="H588" s="120"/>
    </row>
    <row r="589" spans="8:8" x14ac:dyDescent="0.35">
      <c r="H589" s="120"/>
    </row>
    <row r="590" spans="8:8" x14ac:dyDescent="0.35">
      <c r="H590" s="120"/>
    </row>
    <row r="591" spans="8:8" x14ac:dyDescent="0.35">
      <c r="H591" s="120"/>
    </row>
    <row r="592" spans="8:8" x14ac:dyDescent="0.35">
      <c r="H592" s="120"/>
    </row>
    <row r="593" spans="8:8" x14ac:dyDescent="0.35">
      <c r="H593" s="120"/>
    </row>
    <row r="594" spans="8:8" x14ac:dyDescent="0.35">
      <c r="H594" s="120"/>
    </row>
    <row r="595" spans="8:8" x14ac:dyDescent="0.35">
      <c r="H595" s="120"/>
    </row>
    <row r="596" spans="8:8" x14ac:dyDescent="0.35">
      <c r="H596" s="120"/>
    </row>
    <row r="597" spans="8:8" x14ac:dyDescent="0.35">
      <c r="H597" s="120"/>
    </row>
    <row r="598" spans="8:8" x14ac:dyDescent="0.35">
      <c r="H598" s="120"/>
    </row>
    <row r="599" spans="8:8" x14ac:dyDescent="0.35">
      <c r="H599" s="120"/>
    </row>
    <row r="600" spans="8:8" x14ac:dyDescent="0.35">
      <c r="H600" s="120"/>
    </row>
    <row r="601" spans="8:8" x14ac:dyDescent="0.35">
      <c r="H601" s="120"/>
    </row>
    <row r="602" spans="8:8" x14ac:dyDescent="0.35">
      <c r="H602" s="120"/>
    </row>
    <row r="603" spans="8:8" x14ac:dyDescent="0.35">
      <c r="H603" s="120"/>
    </row>
    <row r="604" spans="8:8" x14ac:dyDescent="0.35">
      <c r="H604" s="120"/>
    </row>
    <row r="605" spans="8:8" x14ac:dyDescent="0.35">
      <c r="H605" s="120"/>
    </row>
    <row r="606" spans="8:8" x14ac:dyDescent="0.35">
      <c r="H606" s="120"/>
    </row>
    <row r="607" spans="8:8" x14ac:dyDescent="0.35">
      <c r="H607" s="120"/>
    </row>
    <row r="608" spans="8:8" x14ac:dyDescent="0.35">
      <c r="H608" s="120"/>
    </row>
    <row r="609" spans="8:8" x14ac:dyDescent="0.35">
      <c r="H609" s="120"/>
    </row>
    <row r="610" spans="8:8" x14ac:dyDescent="0.35">
      <c r="H610" s="120"/>
    </row>
    <row r="611" spans="8:8" x14ac:dyDescent="0.35">
      <c r="H611" s="120"/>
    </row>
    <row r="612" spans="8:8" x14ac:dyDescent="0.35">
      <c r="H612" s="120"/>
    </row>
    <row r="613" spans="8:8" x14ac:dyDescent="0.35">
      <c r="H613" s="120"/>
    </row>
    <row r="614" spans="8:8" x14ac:dyDescent="0.35">
      <c r="H614" s="120"/>
    </row>
    <row r="615" spans="8:8" x14ac:dyDescent="0.35">
      <c r="H615" s="120"/>
    </row>
    <row r="616" spans="8:8" x14ac:dyDescent="0.35">
      <c r="H616" s="120"/>
    </row>
    <row r="617" spans="8:8" x14ac:dyDescent="0.35">
      <c r="H617" s="120"/>
    </row>
    <row r="618" spans="8:8" x14ac:dyDescent="0.35">
      <c r="H618" s="120"/>
    </row>
    <row r="619" spans="8:8" x14ac:dyDescent="0.35">
      <c r="H619" s="120"/>
    </row>
    <row r="620" spans="8:8" x14ac:dyDescent="0.35">
      <c r="H620" s="120"/>
    </row>
    <row r="621" spans="8:8" x14ac:dyDescent="0.35">
      <c r="H621" s="120"/>
    </row>
    <row r="622" spans="8:8" x14ac:dyDescent="0.35">
      <c r="H622" s="120"/>
    </row>
    <row r="623" spans="8:8" x14ac:dyDescent="0.35">
      <c r="H623" s="120"/>
    </row>
    <row r="624" spans="8:8" x14ac:dyDescent="0.35">
      <c r="H624" s="120"/>
    </row>
    <row r="625" spans="8:8" x14ac:dyDescent="0.35">
      <c r="H625" s="120"/>
    </row>
    <row r="626" spans="8:8" x14ac:dyDescent="0.35">
      <c r="H626" s="120"/>
    </row>
    <row r="627" spans="8:8" x14ac:dyDescent="0.35">
      <c r="H627" s="120"/>
    </row>
    <row r="628" spans="8:8" x14ac:dyDescent="0.35">
      <c r="H628" s="120"/>
    </row>
    <row r="629" spans="8:8" x14ac:dyDescent="0.35">
      <c r="H629" s="120"/>
    </row>
    <row r="630" spans="8:8" x14ac:dyDescent="0.35">
      <c r="H630" s="120"/>
    </row>
    <row r="631" spans="8:8" x14ac:dyDescent="0.35">
      <c r="H631" s="120"/>
    </row>
    <row r="632" spans="8:8" x14ac:dyDescent="0.35">
      <c r="H632" s="120"/>
    </row>
    <row r="633" spans="8:8" x14ac:dyDescent="0.35">
      <c r="H633" s="120"/>
    </row>
    <row r="634" spans="8:8" x14ac:dyDescent="0.35">
      <c r="H634" s="120"/>
    </row>
    <row r="635" spans="8:8" x14ac:dyDescent="0.35">
      <c r="H635" s="120"/>
    </row>
    <row r="636" spans="8:8" x14ac:dyDescent="0.35">
      <c r="H636" s="120"/>
    </row>
    <row r="637" spans="8:8" x14ac:dyDescent="0.35">
      <c r="H637" s="120"/>
    </row>
    <row r="638" spans="8:8" x14ac:dyDescent="0.35">
      <c r="H638" s="120"/>
    </row>
    <row r="639" spans="8:8" x14ac:dyDescent="0.35">
      <c r="H639" s="120"/>
    </row>
    <row r="640" spans="8:8" x14ac:dyDescent="0.35">
      <c r="H640" s="120"/>
    </row>
    <row r="641" spans="8:8" x14ac:dyDescent="0.35">
      <c r="H641" s="120"/>
    </row>
    <row r="642" spans="8:8" x14ac:dyDescent="0.35">
      <c r="H642" s="120"/>
    </row>
    <row r="643" spans="8:8" x14ac:dyDescent="0.35">
      <c r="H643" s="120"/>
    </row>
    <row r="644" spans="8:8" x14ac:dyDescent="0.35">
      <c r="H644" s="120"/>
    </row>
    <row r="645" spans="8:8" x14ac:dyDescent="0.35">
      <c r="H645" s="120"/>
    </row>
    <row r="646" spans="8:8" x14ac:dyDescent="0.35">
      <c r="H646" s="120"/>
    </row>
    <row r="647" spans="8:8" x14ac:dyDescent="0.35">
      <c r="H647" s="120"/>
    </row>
    <row r="648" spans="8:8" x14ac:dyDescent="0.35">
      <c r="H648" s="120"/>
    </row>
    <row r="649" spans="8:8" x14ac:dyDescent="0.35">
      <c r="H649" s="120"/>
    </row>
    <row r="650" spans="8:8" x14ac:dyDescent="0.35">
      <c r="H650" s="120"/>
    </row>
    <row r="651" spans="8:8" x14ac:dyDescent="0.35">
      <c r="H651" s="120"/>
    </row>
    <row r="652" spans="8:8" x14ac:dyDescent="0.35">
      <c r="H652" s="120"/>
    </row>
    <row r="653" spans="8:8" x14ac:dyDescent="0.35">
      <c r="H653" s="120"/>
    </row>
    <row r="654" spans="8:8" x14ac:dyDescent="0.35">
      <c r="H654" s="120"/>
    </row>
    <row r="655" spans="8:8" x14ac:dyDescent="0.35">
      <c r="H655" s="120"/>
    </row>
    <row r="656" spans="8:8" x14ac:dyDescent="0.35">
      <c r="H656" s="120"/>
    </row>
    <row r="657" spans="8:8" x14ac:dyDescent="0.35">
      <c r="H657" s="120"/>
    </row>
    <row r="658" spans="8:8" x14ac:dyDescent="0.35">
      <c r="H658" s="120"/>
    </row>
    <row r="659" spans="8:8" x14ac:dyDescent="0.35">
      <c r="H659" s="120"/>
    </row>
    <row r="660" spans="8:8" x14ac:dyDescent="0.35">
      <c r="H660" s="120"/>
    </row>
    <row r="661" spans="8:8" x14ac:dyDescent="0.35">
      <c r="H661" s="120"/>
    </row>
    <row r="662" spans="8:8" x14ac:dyDescent="0.35">
      <c r="H662" s="120"/>
    </row>
    <row r="663" spans="8:8" x14ac:dyDescent="0.35">
      <c r="H663" s="120"/>
    </row>
    <row r="664" spans="8:8" x14ac:dyDescent="0.35">
      <c r="H664" s="120"/>
    </row>
    <row r="665" spans="8:8" x14ac:dyDescent="0.35">
      <c r="H665" s="120"/>
    </row>
    <row r="666" spans="8:8" x14ac:dyDescent="0.35">
      <c r="H666" s="120"/>
    </row>
    <row r="667" spans="8:8" x14ac:dyDescent="0.35">
      <c r="H667" s="120"/>
    </row>
    <row r="668" spans="8:8" x14ac:dyDescent="0.35">
      <c r="H668" s="120"/>
    </row>
    <row r="669" spans="8:8" x14ac:dyDescent="0.35">
      <c r="H669" s="120"/>
    </row>
    <row r="670" spans="8:8" x14ac:dyDescent="0.35">
      <c r="H670" s="120"/>
    </row>
    <row r="671" spans="8:8" x14ac:dyDescent="0.35">
      <c r="H671" s="120"/>
    </row>
    <row r="672" spans="8:8" x14ac:dyDescent="0.35">
      <c r="H672" s="120"/>
    </row>
    <row r="673" spans="8:8" x14ac:dyDescent="0.35">
      <c r="H673" s="120"/>
    </row>
    <row r="674" spans="8:8" x14ac:dyDescent="0.35">
      <c r="H674" s="120"/>
    </row>
    <row r="675" spans="8:8" x14ac:dyDescent="0.35">
      <c r="H675" s="120"/>
    </row>
    <row r="676" spans="8:8" x14ac:dyDescent="0.35">
      <c r="H676" s="120"/>
    </row>
    <row r="677" spans="8:8" x14ac:dyDescent="0.35">
      <c r="H677" s="120"/>
    </row>
    <row r="678" spans="8:8" x14ac:dyDescent="0.35">
      <c r="H678" s="120"/>
    </row>
    <row r="679" spans="8:8" x14ac:dyDescent="0.35">
      <c r="H679" s="120"/>
    </row>
    <row r="680" spans="8:8" x14ac:dyDescent="0.35">
      <c r="H680" s="120"/>
    </row>
    <row r="681" spans="8:8" x14ac:dyDescent="0.35">
      <c r="H681" s="120"/>
    </row>
    <row r="682" spans="8:8" x14ac:dyDescent="0.35">
      <c r="H682" s="120"/>
    </row>
    <row r="683" spans="8:8" x14ac:dyDescent="0.35">
      <c r="H683" s="120"/>
    </row>
    <row r="684" spans="8:8" x14ac:dyDescent="0.35">
      <c r="H684" s="120"/>
    </row>
    <row r="685" spans="8:8" x14ac:dyDescent="0.35">
      <c r="H685" s="120"/>
    </row>
    <row r="686" spans="8:8" x14ac:dyDescent="0.35">
      <c r="H686" s="120"/>
    </row>
    <row r="687" spans="8:8" x14ac:dyDescent="0.35">
      <c r="H687" s="120"/>
    </row>
    <row r="688" spans="8:8" x14ac:dyDescent="0.35">
      <c r="H688" s="120"/>
    </row>
    <row r="689" spans="8:8" x14ac:dyDescent="0.35">
      <c r="H689" s="120"/>
    </row>
    <row r="690" spans="8:8" x14ac:dyDescent="0.35">
      <c r="H690" s="120"/>
    </row>
    <row r="691" spans="8:8" x14ac:dyDescent="0.35">
      <c r="H691" s="120"/>
    </row>
    <row r="692" spans="8:8" x14ac:dyDescent="0.35">
      <c r="H692" s="120"/>
    </row>
    <row r="693" spans="8:8" x14ac:dyDescent="0.35">
      <c r="H693" s="120"/>
    </row>
    <row r="694" spans="8:8" x14ac:dyDescent="0.35">
      <c r="H694" s="120"/>
    </row>
    <row r="695" spans="8:8" x14ac:dyDescent="0.35">
      <c r="H695" s="120"/>
    </row>
    <row r="696" spans="8:8" x14ac:dyDescent="0.35">
      <c r="H696" s="120"/>
    </row>
    <row r="697" spans="8:8" x14ac:dyDescent="0.35">
      <c r="H697" s="120"/>
    </row>
    <row r="698" spans="8:8" x14ac:dyDescent="0.35">
      <c r="H698" s="120"/>
    </row>
    <row r="699" spans="8:8" x14ac:dyDescent="0.35">
      <c r="H699" s="120"/>
    </row>
    <row r="700" spans="8:8" x14ac:dyDescent="0.35">
      <c r="H700" s="120"/>
    </row>
    <row r="701" spans="8:8" x14ac:dyDescent="0.35">
      <c r="H701" s="120"/>
    </row>
    <row r="702" spans="8:8" x14ac:dyDescent="0.35">
      <c r="H702" s="120"/>
    </row>
    <row r="703" spans="8:8" x14ac:dyDescent="0.35">
      <c r="H703" s="120"/>
    </row>
    <row r="704" spans="8:8" x14ac:dyDescent="0.35">
      <c r="H704" s="120"/>
    </row>
    <row r="705" spans="8:8" x14ac:dyDescent="0.35">
      <c r="H705" s="120"/>
    </row>
    <row r="706" spans="8:8" x14ac:dyDescent="0.35">
      <c r="H706" s="120"/>
    </row>
    <row r="707" spans="8:8" x14ac:dyDescent="0.35">
      <c r="H707" s="120"/>
    </row>
    <row r="708" spans="8:8" x14ac:dyDescent="0.35">
      <c r="H708" s="120"/>
    </row>
    <row r="709" spans="8:8" x14ac:dyDescent="0.35">
      <c r="H709" s="120"/>
    </row>
    <row r="710" spans="8:8" x14ac:dyDescent="0.35">
      <c r="H710" s="120"/>
    </row>
    <row r="711" spans="8:8" x14ac:dyDescent="0.35">
      <c r="H711" s="120"/>
    </row>
    <row r="712" spans="8:8" x14ac:dyDescent="0.35">
      <c r="H712" s="120"/>
    </row>
    <row r="713" spans="8:8" x14ac:dyDescent="0.35">
      <c r="H713" s="120"/>
    </row>
    <row r="714" spans="8:8" x14ac:dyDescent="0.35">
      <c r="H714" s="120"/>
    </row>
    <row r="715" spans="8:8" x14ac:dyDescent="0.35">
      <c r="H715" s="120"/>
    </row>
    <row r="716" spans="8:8" x14ac:dyDescent="0.35">
      <c r="H716" s="120"/>
    </row>
    <row r="717" spans="8:8" x14ac:dyDescent="0.35">
      <c r="H717" s="120"/>
    </row>
    <row r="718" spans="8:8" x14ac:dyDescent="0.35">
      <c r="H718" s="120"/>
    </row>
    <row r="719" spans="8:8" x14ac:dyDescent="0.35">
      <c r="H719" s="120"/>
    </row>
    <row r="720" spans="8:8" x14ac:dyDescent="0.35">
      <c r="H720" s="120"/>
    </row>
    <row r="721" spans="8:8" x14ac:dyDescent="0.35">
      <c r="H721" s="120"/>
    </row>
    <row r="722" spans="8:8" x14ac:dyDescent="0.35">
      <c r="H722" s="120"/>
    </row>
    <row r="723" spans="8:8" x14ac:dyDescent="0.35">
      <c r="H723" s="120"/>
    </row>
    <row r="724" spans="8:8" x14ac:dyDescent="0.35">
      <c r="H724" s="120"/>
    </row>
    <row r="725" spans="8:8" x14ac:dyDescent="0.35">
      <c r="H725" s="120"/>
    </row>
    <row r="726" spans="8:8" x14ac:dyDescent="0.35">
      <c r="H726" s="120"/>
    </row>
    <row r="727" spans="8:8" x14ac:dyDescent="0.35">
      <c r="H727" s="120"/>
    </row>
    <row r="728" spans="8:8" x14ac:dyDescent="0.35">
      <c r="H728" s="120"/>
    </row>
    <row r="729" spans="8:8" x14ac:dyDescent="0.35">
      <c r="H729" s="120"/>
    </row>
    <row r="730" spans="8:8" x14ac:dyDescent="0.35">
      <c r="H730" s="120"/>
    </row>
    <row r="731" spans="8:8" x14ac:dyDescent="0.35">
      <c r="H731" s="120"/>
    </row>
    <row r="732" spans="8:8" x14ac:dyDescent="0.35">
      <c r="H732" s="120"/>
    </row>
    <row r="733" spans="8:8" x14ac:dyDescent="0.35">
      <c r="H733" s="120"/>
    </row>
    <row r="734" spans="8:8" x14ac:dyDescent="0.35">
      <c r="H734" s="120"/>
    </row>
    <row r="735" spans="8:8" x14ac:dyDescent="0.35">
      <c r="H735" s="120"/>
    </row>
    <row r="736" spans="8:8" x14ac:dyDescent="0.35">
      <c r="H736" s="120"/>
    </row>
    <row r="737" spans="8:8" x14ac:dyDescent="0.35">
      <c r="H737" s="120"/>
    </row>
    <row r="738" spans="8:8" x14ac:dyDescent="0.35">
      <c r="H738" s="120"/>
    </row>
    <row r="739" spans="8:8" x14ac:dyDescent="0.35">
      <c r="H739" s="120"/>
    </row>
    <row r="740" spans="8:8" x14ac:dyDescent="0.35">
      <c r="H740" s="120"/>
    </row>
    <row r="741" spans="8:8" x14ac:dyDescent="0.35">
      <c r="H741" s="120"/>
    </row>
    <row r="742" spans="8:8" x14ac:dyDescent="0.35">
      <c r="H742" s="120"/>
    </row>
    <row r="743" spans="8:8" x14ac:dyDescent="0.35">
      <c r="H743" s="120"/>
    </row>
    <row r="744" spans="8:8" x14ac:dyDescent="0.35">
      <c r="H744" s="120"/>
    </row>
    <row r="745" spans="8:8" x14ac:dyDescent="0.35">
      <c r="H745" s="120"/>
    </row>
    <row r="746" spans="8:8" x14ac:dyDescent="0.35">
      <c r="H746" s="120"/>
    </row>
    <row r="747" spans="8:8" x14ac:dyDescent="0.35">
      <c r="H747" s="120"/>
    </row>
    <row r="748" spans="8:8" x14ac:dyDescent="0.35">
      <c r="H748" s="120"/>
    </row>
    <row r="749" spans="8:8" x14ac:dyDescent="0.35">
      <c r="H749" s="120"/>
    </row>
    <row r="750" spans="8:8" x14ac:dyDescent="0.35">
      <c r="H750" s="120"/>
    </row>
    <row r="751" spans="8:8" x14ac:dyDescent="0.35">
      <c r="H751" s="120"/>
    </row>
    <row r="752" spans="8:8" x14ac:dyDescent="0.35">
      <c r="H752" s="120"/>
    </row>
    <row r="753" spans="8:8" x14ac:dyDescent="0.35">
      <c r="H753" s="120"/>
    </row>
    <row r="754" spans="8:8" x14ac:dyDescent="0.35">
      <c r="H754" s="120"/>
    </row>
    <row r="755" spans="8:8" x14ac:dyDescent="0.35">
      <c r="H755" s="120"/>
    </row>
    <row r="756" spans="8:8" x14ac:dyDescent="0.35">
      <c r="H756" s="120"/>
    </row>
    <row r="757" spans="8:8" x14ac:dyDescent="0.35">
      <c r="H757" s="120"/>
    </row>
    <row r="758" spans="8:8" x14ac:dyDescent="0.35">
      <c r="H758" s="120"/>
    </row>
    <row r="759" spans="8:8" x14ac:dyDescent="0.35">
      <c r="H759" s="120"/>
    </row>
    <row r="760" spans="8:8" x14ac:dyDescent="0.35">
      <c r="H760" s="120"/>
    </row>
    <row r="761" spans="8:8" x14ac:dyDescent="0.35">
      <c r="H761" s="120"/>
    </row>
    <row r="762" spans="8:8" x14ac:dyDescent="0.35">
      <c r="H762" s="120"/>
    </row>
    <row r="763" spans="8:8" x14ac:dyDescent="0.35">
      <c r="H763" s="120"/>
    </row>
    <row r="764" spans="8:8" x14ac:dyDescent="0.35">
      <c r="H764" s="120"/>
    </row>
    <row r="765" spans="8:8" x14ac:dyDescent="0.35">
      <c r="H765" s="120"/>
    </row>
    <row r="766" spans="8:8" x14ac:dyDescent="0.35">
      <c r="H766" s="120"/>
    </row>
    <row r="767" spans="8:8" x14ac:dyDescent="0.35">
      <c r="H767" s="120"/>
    </row>
    <row r="768" spans="8:8" x14ac:dyDescent="0.35">
      <c r="H768" s="120"/>
    </row>
    <row r="769" spans="8:8" x14ac:dyDescent="0.35">
      <c r="H769" s="120"/>
    </row>
    <row r="770" spans="8:8" x14ac:dyDescent="0.35">
      <c r="H770" s="120"/>
    </row>
    <row r="771" spans="8:8" x14ac:dyDescent="0.35">
      <c r="H771" s="120"/>
    </row>
    <row r="772" spans="8:8" x14ac:dyDescent="0.35">
      <c r="H772" s="120"/>
    </row>
    <row r="773" spans="8:8" x14ac:dyDescent="0.35">
      <c r="H773" s="120"/>
    </row>
    <row r="774" spans="8:8" x14ac:dyDescent="0.35">
      <c r="H774" s="120"/>
    </row>
    <row r="775" spans="8:8" x14ac:dyDescent="0.35">
      <c r="H775" s="120"/>
    </row>
    <row r="776" spans="8:8" x14ac:dyDescent="0.35">
      <c r="H776" s="120"/>
    </row>
    <row r="777" spans="8:8" x14ac:dyDescent="0.35">
      <c r="H777" s="120"/>
    </row>
    <row r="778" spans="8:8" x14ac:dyDescent="0.35">
      <c r="H778" s="120"/>
    </row>
    <row r="779" spans="8:8" x14ac:dyDescent="0.35">
      <c r="H779" s="120"/>
    </row>
    <row r="780" spans="8:8" x14ac:dyDescent="0.35">
      <c r="H780" s="120"/>
    </row>
    <row r="781" spans="8:8" x14ac:dyDescent="0.35">
      <c r="H781" s="120"/>
    </row>
    <row r="782" spans="8:8" x14ac:dyDescent="0.35">
      <c r="H782" s="120"/>
    </row>
    <row r="783" spans="8:8" x14ac:dyDescent="0.35">
      <c r="H783" s="120"/>
    </row>
    <row r="784" spans="8:8" x14ac:dyDescent="0.35">
      <c r="H784" s="120"/>
    </row>
    <row r="785" spans="8:8" x14ac:dyDescent="0.35">
      <c r="H785" s="120"/>
    </row>
    <row r="786" spans="8:8" x14ac:dyDescent="0.35">
      <c r="H786" s="120"/>
    </row>
    <row r="787" spans="8:8" x14ac:dyDescent="0.35">
      <c r="H787" s="120"/>
    </row>
    <row r="788" spans="8:8" x14ac:dyDescent="0.35">
      <c r="H788" s="120"/>
    </row>
    <row r="789" spans="8:8" x14ac:dyDescent="0.35">
      <c r="H789" s="120"/>
    </row>
    <row r="790" spans="8:8" x14ac:dyDescent="0.35">
      <c r="H790" s="120"/>
    </row>
    <row r="791" spans="8:8" x14ac:dyDescent="0.35">
      <c r="H791" s="120"/>
    </row>
    <row r="792" spans="8:8" x14ac:dyDescent="0.35">
      <c r="H792" s="120"/>
    </row>
    <row r="793" spans="8:8" x14ac:dyDescent="0.35">
      <c r="H793" s="120"/>
    </row>
    <row r="794" spans="8:8" x14ac:dyDescent="0.35">
      <c r="H794" s="120"/>
    </row>
    <row r="795" spans="8:8" x14ac:dyDescent="0.35">
      <c r="H795" s="120"/>
    </row>
    <row r="796" spans="8:8" x14ac:dyDescent="0.35">
      <c r="H796" s="120"/>
    </row>
    <row r="797" spans="8:8" x14ac:dyDescent="0.35">
      <c r="H797" s="120"/>
    </row>
    <row r="798" spans="8:8" x14ac:dyDescent="0.35">
      <c r="H798" s="120"/>
    </row>
    <row r="799" spans="8:8" x14ac:dyDescent="0.35">
      <c r="H799" s="120"/>
    </row>
    <row r="800" spans="8:8" x14ac:dyDescent="0.35">
      <c r="H800" s="120"/>
    </row>
    <row r="801" spans="8:8" x14ac:dyDescent="0.35">
      <c r="H801" s="120"/>
    </row>
    <row r="802" spans="8:8" x14ac:dyDescent="0.35">
      <c r="H802" s="120"/>
    </row>
    <row r="803" spans="8:8" x14ac:dyDescent="0.35">
      <c r="H803" s="120"/>
    </row>
    <row r="804" spans="8:8" x14ac:dyDescent="0.35">
      <c r="H804" s="120"/>
    </row>
    <row r="805" spans="8:8" x14ac:dyDescent="0.35">
      <c r="H805" s="120"/>
    </row>
    <row r="806" spans="8:8" x14ac:dyDescent="0.35">
      <c r="H806" s="120"/>
    </row>
    <row r="807" spans="8:8" x14ac:dyDescent="0.35">
      <c r="H807" s="120"/>
    </row>
    <row r="808" spans="8:8" x14ac:dyDescent="0.35">
      <c r="H808" s="120"/>
    </row>
    <row r="809" spans="8:8" x14ac:dyDescent="0.35">
      <c r="H809" s="120"/>
    </row>
    <row r="810" spans="8:8" x14ac:dyDescent="0.35">
      <c r="H810" s="120"/>
    </row>
    <row r="811" spans="8:8" x14ac:dyDescent="0.35">
      <c r="H811" s="120"/>
    </row>
    <row r="812" spans="8:8" x14ac:dyDescent="0.35">
      <c r="H812" s="120"/>
    </row>
    <row r="813" spans="8:8" x14ac:dyDescent="0.35">
      <c r="H813" s="120"/>
    </row>
    <row r="814" spans="8:8" x14ac:dyDescent="0.35">
      <c r="H814" s="120"/>
    </row>
    <row r="815" spans="8:8" x14ac:dyDescent="0.35">
      <c r="H815" s="120"/>
    </row>
    <row r="816" spans="8:8" x14ac:dyDescent="0.35">
      <c r="H816" s="120"/>
    </row>
    <row r="817" spans="8:8" x14ac:dyDescent="0.35">
      <c r="H817" s="120"/>
    </row>
    <row r="818" spans="8:8" x14ac:dyDescent="0.35">
      <c r="H818" s="120"/>
    </row>
    <row r="819" spans="8:8" x14ac:dyDescent="0.35">
      <c r="H819" s="120"/>
    </row>
    <row r="820" spans="8:8" x14ac:dyDescent="0.35">
      <c r="H820" s="120"/>
    </row>
    <row r="821" spans="8:8" x14ac:dyDescent="0.35">
      <c r="H821" s="120"/>
    </row>
    <row r="822" spans="8:8" x14ac:dyDescent="0.35">
      <c r="H822" s="120"/>
    </row>
    <row r="823" spans="8:8" x14ac:dyDescent="0.35">
      <c r="H823" s="120"/>
    </row>
    <row r="824" spans="8:8" x14ac:dyDescent="0.35">
      <c r="H824" s="120"/>
    </row>
    <row r="825" spans="8:8" x14ac:dyDescent="0.35">
      <c r="H825" s="120"/>
    </row>
    <row r="826" spans="8:8" x14ac:dyDescent="0.35">
      <c r="H826" s="120"/>
    </row>
    <row r="827" spans="8:8" x14ac:dyDescent="0.35">
      <c r="H827" s="120"/>
    </row>
    <row r="828" spans="8:8" x14ac:dyDescent="0.35">
      <c r="H828" s="120"/>
    </row>
    <row r="829" spans="8:8" x14ac:dyDescent="0.35">
      <c r="H829" s="120"/>
    </row>
    <row r="830" spans="8:8" x14ac:dyDescent="0.35">
      <c r="H830" s="120"/>
    </row>
    <row r="831" spans="8:8" x14ac:dyDescent="0.35">
      <c r="H831" s="120"/>
    </row>
    <row r="832" spans="8:8" x14ac:dyDescent="0.35">
      <c r="H832" s="120"/>
    </row>
    <row r="833" spans="8:8" x14ac:dyDescent="0.35">
      <c r="H833" s="120"/>
    </row>
    <row r="834" spans="8:8" x14ac:dyDescent="0.35">
      <c r="H834" s="120"/>
    </row>
    <row r="835" spans="8:8" x14ac:dyDescent="0.35">
      <c r="H835" s="120"/>
    </row>
    <row r="836" spans="8:8" x14ac:dyDescent="0.35">
      <c r="H836" s="120"/>
    </row>
    <row r="837" spans="8:8" x14ac:dyDescent="0.35">
      <c r="H837" s="120"/>
    </row>
    <row r="838" spans="8:8" x14ac:dyDescent="0.35">
      <c r="H838" s="120"/>
    </row>
    <row r="839" spans="8:8" x14ac:dyDescent="0.35">
      <c r="H839" s="120"/>
    </row>
    <row r="840" spans="8:8" x14ac:dyDescent="0.35">
      <c r="H840" s="120"/>
    </row>
    <row r="841" spans="8:8" x14ac:dyDescent="0.35">
      <c r="H841" s="120"/>
    </row>
    <row r="842" spans="8:8" x14ac:dyDescent="0.35">
      <c r="H842" s="120"/>
    </row>
    <row r="843" spans="8:8" x14ac:dyDescent="0.35">
      <c r="H843" s="120"/>
    </row>
    <row r="844" spans="8:8" x14ac:dyDescent="0.35">
      <c r="H844" s="120"/>
    </row>
    <row r="845" spans="8:8" x14ac:dyDescent="0.35">
      <c r="H845" s="120"/>
    </row>
    <row r="846" spans="8:8" x14ac:dyDescent="0.35">
      <c r="H846" s="120"/>
    </row>
    <row r="847" spans="8:8" x14ac:dyDescent="0.35">
      <c r="H847" s="120"/>
    </row>
    <row r="848" spans="8:8" x14ac:dyDescent="0.35">
      <c r="H848" s="120"/>
    </row>
    <row r="849" spans="8:8" x14ac:dyDescent="0.35">
      <c r="H849" s="120"/>
    </row>
    <row r="850" spans="8:8" x14ac:dyDescent="0.35">
      <c r="H850" s="120"/>
    </row>
    <row r="851" spans="8:8" x14ac:dyDescent="0.35">
      <c r="H851" s="120"/>
    </row>
    <row r="852" spans="8:8" x14ac:dyDescent="0.35">
      <c r="H852" s="120"/>
    </row>
    <row r="853" spans="8:8" x14ac:dyDescent="0.35">
      <c r="H853" s="120"/>
    </row>
    <row r="854" spans="8:8" x14ac:dyDescent="0.35">
      <c r="H854" s="120"/>
    </row>
    <row r="855" spans="8:8" x14ac:dyDescent="0.35">
      <c r="H855" s="120"/>
    </row>
    <row r="856" spans="8:8" x14ac:dyDescent="0.35">
      <c r="H856" s="120"/>
    </row>
    <row r="857" spans="8:8" x14ac:dyDescent="0.35">
      <c r="H857" s="120"/>
    </row>
    <row r="858" spans="8:8" x14ac:dyDescent="0.35">
      <c r="H858" s="120"/>
    </row>
    <row r="859" spans="8:8" x14ac:dyDescent="0.35">
      <c r="H859" s="120"/>
    </row>
    <row r="860" spans="8:8" x14ac:dyDescent="0.35">
      <c r="H860" s="120"/>
    </row>
    <row r="861" spans="8:8" x14ac:dyDescent="0.35">
      <c r="H861" s="120"/>
    </row>
    <row r="862" spans="8:8" x14ac:dyDescent="0.35">
      <c r="H862" s="120"/>
    </row>
    <row r="863" spans="8:8" x14ac:dyDescent="0.35">
      <c r="H863" s="120"/>
    </row>
    <row r="864" spans="8:8" x14ac:dyDescent="0.35">
      <c r="H864" s="120"/>
    </row>
    <row r="865" spans="8:8" x14ac:dyDescent="0.35">
      <c r="H865" s="120"/>
    </row>
    <row r="866" spans="8:8" x14ac:dyDescent="0.35">
      <c r="H866" s="120"/>
    </row>
    <row r="867" spans="8:8" x14ac:dyDescent="0.35">
      <c r="H867" s="120"/>
    </row>
    <row r="868" spans="8:8" x14ac:dyDescent="0.35">
      <c r="H868" s="120"/>
    </row>
    <row r="869" spans="8:8" x14ac:dyDescent="0.35">
      <c r="H869" s="120"/>
    </row>
    <row r="870" spans="8:8" x14ac:dyDescent="0.35">
      <c r="H870" s="120"/>
    </row>
    <row r="871" spans="8:8" x14ac:dyDescent="0.35">
      <c r="H871" s="120"/>
    </row>
    <row r="872" spans="8:8" x14ac:dyDescent="0.35">
      <c r="H872" s="120"/>
    </row>
    <row r="873" spans="8:8" x14ac:dyDescent="0.35">
      <c r="H873" s="120"/>
    </row>
    <row r="874" spans="8:8" x14ac:dyDescent="0.35">
      <c r="H874" s="120"/>
    </row>
    <row r="875" spans="8:8" x14ac:dyDescent="0.35">
      <c r="H875" s="120"/>
    </row>
    <row r="876" spans="8:8" x14ac:dyDescent="0.35">
      <c r="H876" s="120"/>
    </row>
    <row r="877" spans="8:8" x14ac:dyDescent="0.35">
      <c r="H877" s="120"/>
    </row>
    <row r="878" spans="8:8" x14ac:dyDescent="0.35">
      <c r="H878" s="120"/>
    </row>
    <row r="879" spans="8:8" x14ac:dyDescent="0.35">
      <c r="H879" s="120"/>
    </row>
    <row r="880" spans="8:8" x14ac:dyDescent="0.35">
      <c r="H880" s="120"/>
    </row>
    <row r="881" spans="8:8" x14ac:dyDescent="0.35">
      <c r="H881" s="120"/>
    </row>
    <row r="882" spans="8:8" x14ac:dyDescent="0.35">
      <c r="H882" s="120"/>
    </row>
    <row r="883" spans="8:8" x14ac:dyDescent="0.35">
      <c r="H883" s="120"/>
    </row>
    <row r="884" spans="8:8" x14ac:dyDescent="0.35">
      <c r="H884" s="120"/>
    </row>
    <row r="885" spans="8:8" x14ac:dyDescent="0.35">
      <c r="H885" s="120"/>
    </row>
    <row r="886" spans="8:8" x14ac:dyDescent="0.35">
      <c r="H886" s="120"/>
    </row>
    <row r="887" spans="8:8" x14ac:dyDescent="0.35">
      <c r="H887" s="120"/>
    </row>
    <row r="888" spans="8:8" x14ac:dyDescent="0.35">
      <c r="H888" s="120"/>
    </row>
    <row r="889" spans="8:8" x14ac:dyDescent="0.35">
      <c r="H889" s="120"/>
    </row>
    <row r="890" spans="8:8" x14ac:dyDescent="0.35">
      <c r="H890" s="120"/>
    </row>
    <row r="891" spans="8:8" x14ac:dyDescent="0.35">
      <c r="H891" s="120"/>
    </row>
    <row r="892" spans="8:8" x14ac:dyDescent="0.35">
      <c r="H892" s="120"/>
    </row>
    <row r="893" spans="8:8" x14ac:dyDescent="0.35">
      <c r="H893" s="120"/>
    </row>
    <row r="894" spans="8:8" x14ac:dyDescent="0.35">
      <c r="H894" s="120"/>
    </row>
    <row r="895" spans="8:8" x14ac:dyDescent="0.35">
      <c r="H895" s="120"/>
    </row>
    <row r="896" spans="8:8" x14ac:dyDescent="0.35">
      <c r="H896" s="120"/>
    </row>
    <row r="897" spans="8:8" x14ac:dyDescent="0.35">
      <c r="H897" s="120"/>
    </row>
    <row r="898" spans="8:8" x14ac:dyDescent="0.35">
      <c r="H898" s="120"/>
    </row>
    <row r="899" spans="8:8" x14ac:dyDescent="0.35">
      <c r="H899" s="120"/>
    </row>
    <row r="900" spans="8:8" x14ac:dyDescent="0.35">
      <c r="H900" s="120"/>
    </row>
    <row r="901" spans="8:8" x14ac:dyDescent="0.35">
      <c r="H901" s="120"/>
    </row>
    <row r="902" spans="8:8" x14ac:dyDescent="0.35">
      <c r="H902" s="120"/>
    </row>
    <row r="903" spans="8:8" x14ac:dyDescent="0.35">
      <c r="H903" s="120"/>
    </row>
    <row r="904" spans="8:8" x14ac:dyDescent="0.35">
      <c r="H904" s="120"/>
    </row>
    <row r="905" spans="8:8" x14ac:dyDescent="0.35">
      <c r="H905" s="120"/>
    </row>
    <row r="906" spans="8:8" x14ac:dyDescent="0.35">
      <c r="H906" s="120"/>
    </row>
    <row r="907" spans="8:8" x14ac:dyDescent="0.35">
      <c r="H907" s="120"/>
    </row>
    <row r="908" spans="8:8" x14ac:dyDescent="0.35">
      <c r="H908" s="120"/>
    </row>
    <row r="909" spans="8:8" x14ac:dyDescent="0.35">
      <c r="H909" s="120"/>
    </row>
    <row r="910" spans="8:8" x14ac:dyDescent="0.35">
      <c r="H910" s="120"/>
    </row>
    <row r="911" spans="8:8" x14ac:dyDescent="0.35">
      <c r="H911" s="120"/>
    </row>
    <row r="912" spans="8:8" x14ac:dyDescent="0.35">
      <c r="H912" s="120"/>
    </row>
    <row r="913" spans="8:8" x14ac:dyDescent="0.35">
      <c r="H913" s="120"/>
    </row>
    <row r="914" spans="8:8" x14ac:dyDescent="0.35">
      <c r="H914" s="120"/>
    </row>
    <row r="915" spans="8:8" x14ac:dyDescent="0.35">
      <c r="H915" s="120"/>
    </row>
    <row r="916" spans="8:8" x14ac:dyDescent="0.35">
      <c r="H916" s="120"/>
    </row>
    <row r="917" spans="8:8" x14ac:dyDescent="0.35">
      <c r="H917" s="120"/>
    </row>
    <row r="918" spans="8:8" x14ac:dyDescent="0.35">
      <c r="H918" s="120"/>
    </row>
    <row r="919" spans="8:8" x14ac:dyDescent="0.35">
      <c r="H919" s="120"/>
    </row>
    <row r="920" spans="8:8" x14ac:dyDescent="0.35">
      <c r="H920" s="120"/>
    </row>
    <row r="921" spans="8:8" x14ac:dyDescent="0.35">
      <c r="H921" s="120"/>
    </row>
    <row r="922" spans="8:8" x14ac:dyDescent="0.35">
      <c r="H922" s="120"/>
    </row>
    <row r="923" spans="8:8" x14ac:dyDescent="0.35">
      <c r="H923" s="120"/>
    </row>
    <row r="924" spans="8:8" x14ac:dyDescent="0.35">
      <c r="H924" s="120"/>
    </row>
    <row r="925" spans="8:8" x14ac:dyDescent="0.35">
      <c r="H925" s="120"/>
    </row>
    <row r="926" spans="8:8" x14ac:dyDescent="0.35">
      <c r="H926" s="120"/>
    </row>
    <row r="927" spans="8:8" x14ac:dyDescent="0.35">
      <c r="H927" s="120"/>
    </row>
    <row r="928" spans="8:8" x14ac:dyDescent="0.35">
      <c r="H928" s="120"/>
    </row>
    <row r="929" spans="8:8" x14ac:dyDescent="0.35">
      <c r="H929" s="120"/>
    </row>
    <row r="930" spans="8:8" x14ac:dyDescent="0.35">
      <c r="H930" s="120"/>
    </row>
    <row r="931" spans="8:8" x14ac:dyDescent="0.35">
      <c r="H931" s="120"/>
    </row>
    <row r="932" spans="8:8" x14ac:dyDescent="0.35">
      <c r="H932" s="120"/>
    </row>
    <row r="933" spans="8:8" x14ac:dyDescent="0.35">
      <c r="H933" s="120"/>
    </row>
    <row r="934" spans="8:8" x14ac:dyDescent="0.35">
      <c r="H934" s="120"/>
    </row>
    <row r="935" spans="8:8" x14ac:dyDescent="0.35">
      <c r="H935" s="120"/>
    </row>
    <row r="936" spans="8:8" x14ac:dyDescent="0.35">
      <c r="H936" s="120"/>
    </row>
    <row r="937" spans="8:8" x14ac:dyDescent="0.35">
      <c r="H937" s="120"/>
    </row>
    <row r="938" spans="8:8" x14ac:dyDescent="0.35">
      <c r="H938" s="120"/>
    </row>
    <row r="939" spans="8:8" x14ac:dyDescent="0.35">
      <c r="H939" s="120"/>
    </row>
    <row r="940" spans="8:8" x14ac:dyDescent="0.35">
      <c r="H940" s="120"/>
    </row>
    <row r="941" spans="8:8" x14ac:dyDescent="0.35">
      <c r="H941" s="120"/>
    </row>
    <row r="942" spans="8:8" x14ac:dyDescent="0.35">
      <c r="H942" s="120"/>
    </row>
    <row r="943" spans="8:8" x14ac:dyDescent="0.35">
      <c r="H943" s="120"/>
    </row>
    <row r="944" spans="8:8" x14ac:dyDescent="0.35">
      <c r="H944" s="120"/>
    </row>
    <row r="945" spans="8:8" x14ac:dyDescent="0.35">
      <c r="H945" s="120"/>
    </row>
    <row r="946" spans="8:8" x14ac:dyDescent="0.35">
      <c r="H946" s="120"/>
    </row>
    <row r="947" spans="8:8" x14ac:dyDescent="0.35">
      <c r="H947" s="120"/>
    </row>
    <row r="948" spans="8:8" x14ac:dyDescent="0.35">
      <c r="H948" s="120"/>
    </row>
    <row r="949" spans="8:8" x14ac:dyDescent="0.35">
      <c r="H949" s="120"/>
    </row>
    <row r="950" spans="8:8" x14ac:dyDescent="0.35">
      <c r="H950" s="120"/>
    </row>
    <row r="951" spans="8:8" x14ac:dyDescent="0.35">
      <c r="H951" s="120"/>
    </row>
    <row r="952" spans="8:8" x14ac:dyDescent="0.35">
      <c r="H952" s="120"/>
    </row>
    <row r="953" spans="8:8" x14ac:dyDescent="0.35">
      <c r="H953" s="120"/>
    </row>
    <row r="954" spans="8:8" x14ac:dyDescent="0.35">
      <c r="H954" s="120"/>
    </row>
    <row r="955" spans="8:8" x14ac:dyDescent="0.35">
      <c r="H955" s="120"/>
    </row>
    <row r="956" spans="8:8" x14ac:dyDescent="0.35">
      <c r="H956" s="120"/>
    </row>
    <row r="957" spans="8:8" x14ac:dyDescent="0.35">
      <c r="H957" s="120"/>
    </row>
    <row r="958" spans="8:8" x14ac:dyDescent="0.35">
      <c r="H958" s="120"/>
    </row>
    <row r="959" spans="8:8" x14ac:dyDescent="0.35">
      <c r="H959" s="120"/>
    </row>
    <row r="960" spans="8:8" x14ac:dyDescent="0.35">
      <c r="H960" s="120"/>
    </row>
    <row r="961" spans="8:8" x14ac:dyDescent="0.35">
      <c r="H961" s="120"/>
    </row>
    <row r="962" spans="8:8" x14ac:dyDescent="0.35">
      <c r="H962" s="120"/>
    </row>
    <row r="963" spans="8:8" x14ac:dyDescent="0.35">
      <c r="H963" s="120"/>
    </row>
    <row r="964" spans="8:8" x14ac:dyDescent="0.35">
      <c r="H964" s="120"/>
    </row>
    <row r="965" spans="8:8" x14ac:dyDescent="0.35">
      <c r="H965" s="120"/>
    </row>
    <row r="966" spans="8:8" x14ac:dyDescent="0.35">
      <c r="H966" s="120"/>
    </row>
    <row r="967" spans="8:8" x14ac:dyDescent="0.35">
      <c r="H967" s="120"/>
    </row>
    <row r="968" spans="8:8" x14ac:dyDescent="0.35">
      <c r="H968" s="120"/>
    </row>
    <row r="969" spans="8:8" x14ac:dyDescent="0.35">
      <c r="H969" s="120"/>
    </row>
    <row r="970" spans="8:8" x14ac:dyDescent="0.35">
      <c r="H970" s="120"/>
    </row>
    <row r="971" spans="8:8" x14ac:dyDescent="0.35">
      <c r="H971" s="120"/>
    </row>
    <row r="972" spans="8:8" x14ac:dyDescent="0.35">
      <c r="H972" s="120"/>
    </row>
    <row r="973" spans="8:8" x14ac:dyDescent="0.35">
      <c r="H973" s="120"/>
    </row>
    <row r="974" spans="8:8" x14ac:dyDescent="0.35">
      <c r="H974" s="120"/>
    </row>
    <row r="975" spans="8:8" x14ac:dyDescent="0.35">
      <c r="H975" s="120"/>
    </row>
    <row r="976" spans="8:8" x14ac:dyDescent="0.35">
      <c r="H976" s="120"/>
    </row>
    <row r="977" spans="8:8" x14ac:dyDescent="0.35">
      <c r="H977" s="120"/>
    </row>
    <row r="978" spans="8:8" x14ac:dyDescent="0.35">
      <c r="H978" s="120"/>
    </row>
    <row r="979" spans="8:8" x14ac:dyDescent="0.35">
      <c r="H979" s="120"/>
    </row>
    <row r="980" spans="8:8" x14ac:dyDescent="0.35">
      <c r="H980" s="120"/>
    </row>
    <row r="981" spans="8:8" x14ac:dyDescent="0.35">
      <c r="H981" s="120"/>
    </row>
    <row r="982" spans="8:8" x14ac:dyDescent="0.35">
      <c r="H982" s="120"/>
    </row>
    <row r="983" spans="8:8" x14ac:dyDescent="0.35">
      <c r="H983" s="120"/>
    </row>
    <row r="984" spans="8:8" x14ac:dyDescent="0.35">
      <c r="H984" s="120"/>
    </row>
    <row r="985" spans="8:8" x14ac:dyDescent="0.35">
      <c r="H985" s="120"/>
    </row>
    <row r="986" spans="8:8" x14ac:dyDescent="0.35">
      <c r="H986" s="120"/>
    </row>
    <row r="987" spans="8:8" x14ac:dyDescent="0.35">
      <c r="H987" s="120"/>
    </row>
    <row r="988" spans="8:8" x14ac:dyDescent="0.35">
      <c r="H988" s="120"/>
    </row>
    <row r="989" spans="8:8" x14ac:dyDescent="0.35">
      <c r="H989" s="120"/>
    </row>
    <row r="990" spans="8:8" x14ac:dyDescent="0.35">
      <c r="H990" s="120"/>
    </row>
    <row r="991" spans="8:8" x14ac:dyDescent="0.35">
      <c r="H991" s="120"/>
    </row>
    <row r="992" spans="8:8" x14ac:dyDescent="0.35">
      <c r="H992" s="120"/>
    </row>
    <row r="993" spans="8:8" x14ac:dyDescent="0.35">
      <c r="H993" s="120"/>
    </row>
    <row r="994" spans="8:8" x14ac:dyDescent="0.35">
      <c r="H994" s="120"/>
    </row>
    <row r="995" spans="8:8" x14ac:dyDescent="0.35">
      <c r="H995" s="120"/>
    </row>
    <row r="996" spans="8:8" x14ac:dyDescent="0.35">
      <c r="H996" s="120"/>
    </row>
    <row r="997" spans="8:8" x14ac:dyDescent="0.35">
      <c r="H997" s="120"/>
    </row>
    <row r="998" spans="8:8" x14ac:dyDescent="0.35">
      <c r="H998" s="120"/>
    </row>
    <row r="999" spans="8:8" x14ac:dyDescent="0.35">
      <c r="H999" s="120"/>
    </row>
    <row r="1000" spans="8:8" x14ac:dyDescent="0.35">
      <c r="H1000" s="120"/>
    </row>
    <row r="1001" spans="8:8" x14ac:dyDescent="0.35">
      <c r="H1001" s="120"/>
    </row>
    <row r="1002" spans="8:8" x14ac:dyDescent="0.35">
      <c r="H1002" s="120"/>
    </row>
    <row r="1003" spans="8:8" x14ac:dyDescent="0.35">
      <c r="H1003" s="120"/>
    </row>
    <row r="1004" spans="8:8" x14ac:dyDescent="0.35">
      <c r="H1004" s="120"/>
    </row>
    <row r="1005" spans="8:8" x14ac:dyDescent="0.35">
      <c r="H1005" s="120"/>
    </row>
    <row r="1006" spans="8:8" x14ac:dyDescent="0.35">
      <c r="H1006" s="120"/>
    </row>
    <row r="1007" spans="8:8" x14ac:dyDescent="0.35">
      <c r="H1007" s="120"/>
    </row>
    <row r="1008" spans="8:8" x14ac:dyDescent="0.35">
      <c r="H1008" s="120"/>
    </row>
    <row r="1009" spans="8:8" x14ac:dyDescent="0.35">
      <c r="H1009" s="120"/>
    </row>
    <row r="1010" spans="8:8" x14ac:dyDescent="0.35">
      <c r="H1010" s="120"/>
    </row>
    <row r="1011" spans="8:8" x14ac:dyDescent="0.35">
      <c r="H1011" s="120"/>
    </row>
    <row r="1012" spans="8:8" x14ac:dyDescent="0.35">
      <c r="H1012" s="120"/>
    </row>
    <row r="1013" spans="8:8" x14ac:dyDescent="0.35">
      <c r="H1013" s="120"/>
    </row>
    <row r="1014" spans="8:8" x14ac:dyDescent="0.35">
      <c r="H1014" s="120"/>
    </row>
    <row r="1015" spans="8:8" x14ac:dyDescent="0.35">
      <c r="H1015" s="120"/>
    </row>
    <row r="1016" spans="8:8" x14ac:dyDescent="0.35">
      <c r="H1016" s="120"/>
    </row>
    <row r="1017" spans="8:8" x14ac:dyDescent="0.35">
      <c r="H1017" s="120"/>
    </row>
    <row r="1018" spans="8:8" x14ac:dyDescent="0.35">
      <c r="H1018" s="120"/>
    </row>
    <row r="1019" spans="8:8" x14ac:dyDescent="0.35">
      <c r="H1019" s="120"/>
    </row>
    <row r="1020" spans="8:8" x14ac:dyDescent="0.35">
      <c r="H1020" s="120"/>
    </row>
    <row r="1021" spans="8:8" x14ac:dyDescent="0.35">
      <c r="H1021" s="120"/>
    </row>
    <row r="1022" spans="8:8" x14ac:dyDescent="0.35">
      <c r="H1022" s="120"/>
    </row>
    <row r="1023" spans="8:8" x14ac:dyDescent="0.35">
      <c r="H1023" s="120"/>
    </row>
    <row r="1024" spans="8:8" x14ac:dyDescent="0.35">
      <c r="H1024" s="120"/>
    </row>
    <row r="1025" spans="8:8" x14ac:dyDescent="0.35">
      <c r="H1025" s="120"/>
    </row>
    <row r="1026" spans="8:8" x14ac:dyDescent="0.35">
      <c r="H1026" s="120"/>
    </row>
    <row r="1027" spans="8:8" x14ac:dyDescent="0.35">
      <c r="H1027" s="120"/>
    </row>
    <row r="1028" spans="8:8" x14ac:dyDescent="0.35">
      <c r="H1028" s="120"/>
    </row>
    <row r="1029" spans="8:8" x14ac:dyDescent="0.35">
      <c r="H1029" s="120"/>
    </row>
    <row r="1030" spans="8:8" x14ac:dyDescent="0.35">
      <c r="H1030" s="120"/>
    </row>
    <row r="1031" spans="8:8" x14ac:dyDescent="0.35">
      <c r="H1031" s="120"/>
    </row>
    <row r="1032" spans="8:8" x14ac:dyDescent="0.35">
      <c r="H1032" s="120"/>
    </row>
    <row r="1033" spans="8:8" x14ac:dyDescent="0.35">
      <c r="H1033" s="120"/>
    </row>
    <row r="1034" spans="8:8" x14ac:dyDescent="0.35">
      <c r="H1034" s="120"/>
    </row>
    <row r="1035" spans="8:8" x14ac:dyDescent="0.35">
      <c r="H1035" s="120"/>
    </row>
    <row r="1036" spans="8:8" x14ac:dyDescent="0.35">
      <c r="H1036" s="120"/>
    </row>
    <row r="1037" spans="8:8" x14ac:dyDescent="0.35">
      <c r="H1037" s="120"/>
    </row>
    <row r="1038" spans="8:8" x14ac:dyDescent="0.35">
      <c r="H1038" s="120"/>
    </row>
    <row r="1039" spans="8:8" x14ac:dyDescent="0.35">
      <c r="H1039" s="120"/>
    </row>
    <row r="1040" spans="8:8" x14ac:dyDescent="0.35">
      <c r="H1040" s="120"/>
    </row>
    <row r="1041" spans="8:8" x14ac:dyDescent="0.35">
      <c r="H1041" s="120"/>
    </row>
    <row r="1042" spans="8:8" x14ac:dyDescent="0.35">
      <c r="H1042" s="120"/>
    </row>
    <row r="1043" spans="8:8" x14ac:dyDescent="0.35">
      <c r="H1043" s="120"/>
    </row>
    <row r="1044" spans="8:8" x14ac:dyDescent="0.35">
      <c r="H1044" s="120"/>
    </row>
    <row r="1045" spans="8:8" x14ac:dyDescent="0.35">
      <c r="H1045" s="120"/>
    </row>
    <row r="1046" spans="8:8" x14ac:dyDescent="0.35">
      <c r="H1046" s="120"/>
    </row>
    <row r="1047" spans="8:8" x14ac:dyDescent="0.35">
      <c r="H1047" s="120"/>
    </row>
    <row r="1048" spans="8:8" x14ac:dyDescent="0.35">
      <c r="H1048" s="120"/>
    </row>
    <row r="1049" spans="8:8" x14ac:dyDescent="0.35">
      <c r="H1049" s="120"/>
    </row>
    <row r="1050" spans="8:8" x14ac:dyDescent="0.35">
      <c r="H1050" s="120"/>
    </row>
    <row r="1051" spans="8:8" x14ac:dyDescent="0.35">
      <c r="H1051" s="120"/>
    </row>
    <row r="1052" spans="8:8" x14ac:dyDescent="0.35">
      <c r="H1052" s="120"/>
    </row>
    <row r="1053" spans="8:8" x14ac:dyDescent="0.35">
      <c r="H1053" s="120"/>
    </row>
    <row r="1054" spans="8:8" x14ac:dyDescent="0.35">
      <c r="H1054" s="120"/>
    </row>
    <row r="1055" spans="8:8" x14ac:dyDescent="0.35">
      <c r="H1055" s="120"/>
    </row>
    <row r="1056" spans="8:8" x14ac:dyDescent="0.35">
      <c r="H1056" s="120"/>
    </row>
    <row r="1057" spans="8:8" x14ac:dyDescent="0.35">
      <c r="H1057" s="120"/>
    </row>
    <row r="1058" spans="8:8" x14ac:dyDescent="0.35">
      <c r="H1058" s="120"/>
    </row>
    <row r="1059" spans="8:8" x14ac:dyDescent="0.35">
      <c r="H1059" s="120"/>
    </row>
    <row r="1060" spans="8:8" x14ac:dyDescent="0.35">
      <c r="H1060" s="120"/>
    </row>
    <row r="1061" spans="8:8" x14ac:dyDescent="0.35">
      <c r="H1061" s="120"/>
    </row>
    <row r="1062" spans="8:8" x14ac:dyDescent="0.35">
      <c r="H1062" s="120"/>
    </row>
    <row r="1063" spans="8:8" x14ac:dyDescent="0.35">
      <c r="H1063" s="120"/>
    </row>
    <row r="1064" spans="8:8" x14ac:dyDescent="0.35">
      <c r="H1064" s="120"/>
    </row>
    <row r="1065" spans="8:8" x14ac:dyDescent="0.35">
      <c r="H1065" s="120"/>
    </row>
    <row r="1066" spans="8:8" x14ac:dyDescent="0.35">
      <c r="H1066" s="120"/>
    </row>
    <row r="1067" spans="8:8" x14ac:dyDescent="0.35">
      <c r="H1067" s="120"/>
    </row>
    <row r="1068" spans="8:8" x14ac:dyDescent="0.35">
      <c r="H1068" s="120"/>
    </row>
    <row r="1069" spans="8:8" x14ac:dyDescent="0.35">
      <c r="H1069" s="120"/>
    </row>
    <row r="1070" spans="8:8" x14ac:dyDescent="0.35">
      <c r="H1070" s="120"/>
    </row>
    <row r="1071" spans="8:8" x14ac:dyDescent="0.35">
      <c r="H1071" s="120"/>
    </row>
    <row r="1072" spans="8:8" x14ac:dyDescent="0.35">
      <c r="H1072" s="120"/>
    </row>
    <row r="1073" spans="8:8" x14ac:dyDescent="0.35">
      <c r="H1073" s="120"/>
    </row>
    <row r="1074" spans="8:8" x14ac:dyDescent="0.35">
      <c r="H1074" s="120"/>
    </row>
    <row r="1075" spans="8:8" x14ac:dyDescent="0.35">
      <c r="H1075" s="120"/>
    </row>
    <row r="1076" spans="8:8" x14ac:dyDescent="0.35">
      <c r="H1076" s="120"/>
    </row>
    <row r="1077" spans="8:8" x14ac:dyDescent="0.35">
      <c r="H1077" s="120"/>
    </row>
    <row r="1078" spans="8:8" x14ac:dyDescent="0.35">
      <c r="H1078" s="120"/>
    </row>
    <row r="1079" spans="8:8" x14ac:dyDescent="0.35">
      <c r="H1079" s="120"/>
    </row>
    <row r="1080" spans="8:8" x14ac:dyDescent="0.35">
      <c r="H1080" s="120"/>
    </row>
    <row r="1081" spans="8:8" x14ac:dyDescent="0.35">
      <c r="H1081" s="120"/>
    </row>
    <row r="1082" spans="8:8" x14ac:dyDescent="0.35">
      <c r="H1082" s="120"/>
    </row>
    <row r="1083" spans="8:8" x14ac:dyDescent="0.35">
      <c r="H1083" s="120"/>
    </row>
    <row r="1084" spans="8:8" x14ac:dyDescent="0.35">
      <c r="H1084" s="120"/>
    </row>
    <row r="1085" spans="8:8" x14ac:dyDescent="0.35">
      <c r="H1085" s="120"/>
    </row>
    <row r="1086" spans="8:8" x14ac:dyDescent="0.35">
      <c r="H1086" s="120"/>
    </row>
    <row r="1087" spans="8:8" x14ac:dyDescent="0.35">
      <c r="H1087" s="120"/>
    </row>
    <row r="1088" spans="8:8" x14ac:dyDescent="0.35">
      <c r="H1088" s="120"/>
    </row>
    <row r="1089" spans="8:8" x14ac:dyDescent="0.35">
      <c r="H1089" s="120"/>
    </row>
    <row r="1090" spans="8:8" x14ac:dyDescent="0.35">
      <c r="H1090" s="120"/>
    </row>
    <row r="1091" spans="8:8" x14ac:dyDescent="0.35">
      <c r="H1091" s="120"/>
    </row>
    <row r="1092" spans="8:8" x14ac:dyDescent="0.35">
      <c r="H1092" s="120"/>
    </row>
    <row r="1093" spans="8:8" x14ac:dyDescent="0.35">
      <c r="H1093" s="120"/>
    </row>
    <row r="1094" spans="8:8" x14ac:dyDescent="0.35">
      <c r="H1094" s="120"/>
    </row>
    <row r="1095" spans="8:8" x14ac:dyDescent="0.35">
      <c r="H1095" s="120"/>
    </row>
    <row r="1096" spans="8:8" x14ac:dyDescent="0.35">
      <c r="H1096" s="120"/>
    </row>
    <row r="1097" spans="8:8" x14ac:dyDescent="0.35">
      <c r="H1097" s="120"/>
    </row>
    <row r="1098" spans="8:8" x14ac:dyDescent="0.35">
      <c r="H1098" s="120"/>
    </row>
    <row r="1099" spans="8:8" x14ac:dyDescent="0.35">
      <c r="H1099" s="120"/>
    </row>
    <row r="1100" spans="8:8" x14ac:dyDescent="0.35">
      <c r="H1100" s="120"/>
    </row>
    <row r="1101" spans="8:8" x14ac:dyDescent="0.35">
      <c r="H1101" s="120"/>
    </row>
    <row r="1102" spans="8:8" x14ac:dyDescent="0.35">
      <c r="H1102" s="120"/>
    </row>
    <row r="1103" spans="8:8" x14ac:dyDescent="0.35">
      <c r="H1103" s="120"/>
    </row>
    <row r="1104" spans="8:8" x14ac:dyDescent="0.35">
      <c r="H1104" s="120"/>
    </row>
    <row r="1105" spans="8:8" x14ac:dyDescent="0.35">
      <c r="H1105" s="120"/>
    </row>
    <row r="1106" spans="8:8" x14ac:dyDescent="0.35">
      <c r="H1106" s="120"/>
    </row>
    <row r="1107" spans="8:8" x14ac:dyDescent="0.35">
      <c r="H1107" s="120"/>
    </row>
    <row r="1108" spans="8:8" x14ac:dyDescent="0.35">
      <c r="H1108" s="120"/>
    </row>
    <row r="1109" spans="8:8" x14ac:dyDescent="0.35">
      <c r="H1109" s="120"/>
    </row>
    <row r="1110" spans="8:8" x14ac:dyDescent="0.35">
      <c r="H1110" s="120"/>
    </row>
    <row r="1111" spans="8:8" x14ac:dyDescent="0.35">
      <c r="H1111" s="120"/>
    </row>
    <row r="1112" spans="8:8" x14ac:dyDescent="0.35">
      <c r="H1112" s="120"/>
    </row>
    <row r="1113" spans="8:8" x14ac:dyDescent="0.35">
      <c r="H1113" s="120"/>
    </row>
    <row r="1114" spans="8:8" x14ac:dyDescent="0.35">
      <c r="H1114" s="120"/>
    </row>
    <row r="1115" spans="8:8" x14ac:dyDescent="0.35">
      <c r="H1115" s="120"/>
    </row>
    <row r="1116" spans="8:8" x14ac:dyDescent="0.35">
      <c r="H1116" s="120"/>
    </row>
    <row r="1117" spans="8:8" x14ac:dyDescent="0.35">
      <c r="H1117" s="120"/>
    </row>
    <row r="1118" spans="8:8" x14ac:dyDescent="0.35">
      <c r="H1118" s="120"/>
    </row>
    <row r="1119" spans="8:8" x14ac:dyDescent="0.35">
      <c r="H1119" s="120"/>
    </row>
    <row r="1120" spans="8:8" x14ac:dyDescent="0.35">
      <c r="H1120" s="120"/>
    </row>
    <row r="1121" spans="8:8" x14ac:dyDescent="0.35">
      <c r="H1121" s="120"/>
    </row>
    <row r="1122" spans="8:8" x14ac:dyDescent="0.35">
      <c r="H1122" s="120"/>
    </row>
    <row r="1123" spans="8:8" x14ac:dyDescent="0.35">
      <c r="H1123" s="120"/>
    </row>
    <row r="1124" spans="8:8" x14ac:dyDescent="0.35">
      <c r="H1124" s="120"/>
    </row>
    <row r="1125" spans="8:8" x14ac:dyDescent="0.35">
      <c r="H1125" s="120"/>
    </row>
    <row r="1126" spans="8:8" x14ac:dyDescent="0.35">
      <c r="H1126" s="120"/>
    </row>
    <row r="1127" spans="8:8" x14ac:dyDescent="0.35">
      <c r="H1127" s="120"/>
    </row>
    <row r="1128" spans="8:8" x14ac:dyDescent="0.35">
      <c r="H1128" s="120"/>
    </row>
    <row r="1129" spans="8:8" x14ac:dyDescent="0.35">
      <c r="H1129" s="120"/>
    </row>
    <row r="1130" spans="8:8" x14ac:dyDescent="0.35">
      <c r="H1130" s="120"/>
    </row>
    <row r="1131" spans="8:8" x14ac:dyDescent="0.35">
      <c r="H1131" s="120"/>
    </row>
    <row r="1132" spans="8:8" x14ac:dyDescent="0.35">
      <c r="H1132" s="120"/>
    </row>
    <row r="1133" spans="8:8" x14ac:dyDescent="0.35">
      <c r="H1133" s="120"/>
    </row>
    <row r="1134" spans="8:8" x14ac:dyDescent="0.35">
      <c r="H1134" s="120"/>
    </row>
    <row r="1135" spans="8:8" x14ac:dyDescent="0.35">
      <c r="H1135" s="120"/>
    </row>
    <row r="1136" spans="8:8" x14ac:dyDescent="0.35">
      <c r="H1136" s="120"/>
    </row>
    <row r="1137" spans="8:8" x14ac:dyDescent="0.35">
      <c r="H1137" s="120"/>
    </row>
    <row r="1138" spans="8:8" x14ac:dyDescent="0.35">
      <c r="H1138" s="120"/>
    </row>
    <row r="1139" spans="8:8" x14ac:dyDescent="0.35">
      <c r="H1139" s="120"/>
    </row>
    <row r="1140" spans="8:8" x14ac:dyDescent="0.35">
      <c r="H1140" s="120"/>
    </row>
    <row r="1141" spans="8:8" x14ac:dyDescent="0.35">
      <c r="H1141" s="120"/>
    </row>
    <row r="1142" spans="8:8" x14ac:dyDescent="0.35">
      <c r="H1142" s="120"/>
    </row>
    <row r="1143" spans="8:8" x14ac:dyDescent="0.35">
      <c r="H1143" s="120"/>
    </row>
    <row r="1144" spans="8:8" x14ac:dyDescent="0.35">
      <c r="H1144" s="120"/>
    </row>
    <row r="1145" spans="8:8" x14ac:dyDescent="0.35">
      <c r="H1145" s="120"/>
    </row>
    <row r="1146" spans="8:8" x14ac:dyDescent="0.35">
      <c r="H1146" s="120"/>
    </row>
    <row r="1147" spans="8:8" x14ac:dyDescent="0.35">
      <c r="H1147" s="120"/>
    </row>
    <row r="1148" spans="8:8" x14ac:dyDescent="0.35">
      <c r="H1148" s="120"/>
    </row>
    <row r="1149" spans="8:8" x14ac:dyDescent="0.35">
      <c r="H1149" s="120"/>
    </row>
    <row r="1150" spans="8:8" x14ac:dyDescent="0.35">
      <c r="H1150" s="120"/>
    </row>
    <row r="1151" spans="8:8" x14ac:dyDescent="0.35">
      <c r="H1151" s="120"/>
    </row>
    <row r="1152" spans="8:8" x14ac:dyDescent="0.35">
      <c r="H1152" s="120"/>
    </row>
    <row r="1153" spans="8:8" x14ac:dyDescent="0.35">
      <c r="H1153" s="120"/>
    </row>
    <row r="1154" spans="8:8" x14ac:dyDescent="0.35">
      <c r="H1154" s="120"/>
    </row>
    <row r="1155" spans="8:8" x14ac:dyDescent="0.35">
      <c r="H1155" s="120"/>
    </row>
  </sheetData>
  <sheetProtection algorithmName="SHA-512" hashValue="fqGny6hqiG88Qki9kesduzQ1a2wSiMCd9z6l8+HmQyqqDHBHaMpYqNMyBuPf0v4Pm0kmJs64Q7i9RtzLKjCMiQ==" saltValue="bXtrE0bDxky5dJaMIfG2cw==" spinCount="100000" sheet="1" objects="1" scenarios="1"/>
  <mergeCells count="26">
    <mergeCell ref="E60:G60"/>
    <mergeCell ref="E54:G54"/>
    <mergeCell ref="D13:E13"/>
    <mergeCell ref="D14:E14"/>
    <mergeCell ref="D15:E15"/>
    <mergeCell ref="D16:E16"/>
    <mergeCell ref="D17:E17"/>
    <mergeCell ref="D18:E18"/>
    <mergeCell ref="D19:E19"/>
    <mergeCell ref="D20:E20"/>
    <mergeCell ref="D21:E21"/>
    <mergeCell ref="B50:G50"/>
    <mergeCell ref="D25:E25"/>
    <mergeCell ref="E51:G51"/>
    <mergeCell ref="E57:G57"/>
    <mergeCell ref="E56:G56"/>
    <mergeCell ref="E55:G55"/>
    <mergeCell ref="D12:E12"/>
    <mergeCell ref="D6:E6"/>
    <mergeCell ref="D7:E7"/>
    <mergeCell ref="D8:E8"/>
    <mergeCell ref="D9:E9"/>
    <mergeCell ref="D11:E11"/>
    <mergeCell ref="D10:E10"/>
    <mergeCell ref="E52:G52"/>
    <mergeCell ref="E53:G53"/>
  </mergeCells>
  <dataValidations count="4">
    <dataValidation allowBlank="1" showInputMessage="1" showErrorMessage="1" prompt="Neparedzēto izmaksu prognoze balstās uz apstākļiem, kas faktiski jau ir iestājušies" sqref="E24" xr:uid="{95B70DD7-C182-40BC-95D2-2BBAF02522F0}"/>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8" xr:uid="{FBA0F264-AA47-46A5-B5FD-2ECCF5C8BE37}"/>
    <dataValidation allowBlank="1" showInputMessage="1" showErrorMessage="1" prompt="Ja prognozētis bruto algas koeficients nākamajiem tarifu periodiem ir mazāks nekā plānots tarifu aprēķinā, ievada pozitīvu vērtību, ja lielākāks nekā plānots tarifu aprēķinā, ievada negatīvu vērtību." sqref="F49" xr:uid="{9E2653FF-A795-4691-B7F2-353547B27DDA}"/>
    <dataValidation allowBlank="1" showInputMessage="1" showErrorMessage="1" prompt="Ja regulatīvajā periodā ir divi tarifu periodi, šūnas H52 vērtību ievada darblapas &quot;RP_noslēguma_RR&quot; šūnā H2." sqref="H52" xr:uid="{534D2CA2-E490-4DFB-9DB7-0BF65B9AE8E8}"/>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3"/>
  <sheetViews>
    <sheetView zoomScale="70" zoomScaleNormal="70" workbookViewId="0">
      <pane ySplit="1" topLeftCell="A33" activePane="bottomLeft" state="frozen"/>
      <selection pane="bottomLeft" activeCell="D4" sqref="D4"/>
    </sheetView>
  </sheetViews>
  <sheetFormatPr defaultColWidth="9.1796875" defaultRowHeight="14.5" x14ac:dyDescent="0.35"/>
  <cols>
    <col min="2" max="2" width="44.81640625" customWidth="1"/>
    <col min="3" max="5" width="21.81640625" customWidth="1"/>
    <col min="6" max="6" width="16.453125" customWidth="1"/>
    <col min="7" max="7" width="14.7265625" style="105" customWidth="1"/>
    <col min="8" max="8" width="44.81640625" customWidth="1"/>
  </cols>
  <sheetData>
    <row r="1" spans="2:10" ht="43.5" x14ac:dyDescent="0.35">
      <c r="B1" s="1"/>
      <c r="C1" s="71" t="s">
        <v>123</v>
      </c>
      <c r="D1" s="71" t="s">
        <v>124</v>
      </c>
      <c r="E1" s="71" t="s">
        <v>125</v>
      </c>
      <c r="F1" s="71" t="s">
        <v>126</v>
      </c>
      <c r="G1" s="107" t="s">
        <v>52</v>
      </c>
      <c r="H1" s="69" t="s">
        <v>10</v>
      </c>
    </row>
    <row r="2" spans="2:10" ht="29" x14ac:dyDescent="0.35">
      <c r="B2" s="72" t="s">
        <v>138</v>
      </c>
      <c r="C2" s="108">
        <f>'TP dati'!I33-'6_mēn_4_TP'!H56</f>
        <v>0</v>
      </c>
      <c r="D2" s="108">
        <f>'TP dati'!H38</f>
        <v>0</v>
      </c>
      <c r="E2" s="108">
        <f>'TP dati'!H39</f>
        <v>0</v>
      </c>
      <c r="F2" s="108">
        <f>D2+E2</f>
        <v>0</v>
      </c>
      <c r="G2" s="109">
        <f>F2-C2</f>
        <v>0</v>
      </c>
      <c r="H2" s="17"/>
    </row>
    <row r="3" spans="2:10" ht="43.5" x14ac:dyDescent="0.35">
      <c r="B3" s="72" t="s">
        <v>148</v>
      </c>
      <c r="C3" s="108">
        <f>C4*C5/1000</f>
        <v>0</v>
      </c>
      <c r="D3" s="108">
        <f>D4*D5/1000</f>
        <v>0</v>
      </c>
      <c r="E3" s="108">
        <f>IF(D4+E4&lt;=C4,E4*E5,((C4-D4)*E5))/1000</f>
        <v>0</v>
      </c>
      <c r="F3" s="108">
        <f>D3+E3</f>
        <v>0</v>
      </c>
      <c r="G3" s="109">
        <f>C3-F3</f>
        <v>0</v>
      </c>
      <c r="H3" s="18"/>
    </row>
    <row r="4" spans="2:10" x14ac:dyDescent="0.35">
      <c r="B4" s="75" t="s">
        <v>155</v>
      </c>
      <c r="C4" s="108">
        <f>'TP dati'!H28</f>
        <v>0</v>
      </c>
      <c r="D4" s="10"/>
      <c r="E4" s="10"/>
      <c r="F4" s="73" t="s">
        <v>53</v>
      </c>
      <c r="G4" s="239" t="s">
        <v>53</v>
      </c>
      <c r="H4" s="18"/>
    </row>
    <row r="5" spans="2:10" x14ac:dyDescent="0.35">
      <c r="B5" s="75" t="s">
        <v>54</v>
      </c>
      <c r="C5" s="108">
        <f>'TP dati'!H27</f>
        <v>0</v>
      </c>
      <c r="D5" s="10"/>
      <c r="E5" s="10"/>
      <c r="F5" s="73" t="s">
        <v>53</v>
      </c>
      <c r="G5" s="239" t="s">
        <v>53</v>
      </c>
      <c r="H5" s="18"/>
    </row>
    <row r="6" spans="2:10" ht="58" x14ac:dyDescent="0.35">
      <c r="B6" s="72" t="s">
        <v>140</v>
      </c>
      <c r="C6" s="108">
        <f>C7*C11+C7+(C13*C16+C13)</f>
        <v>0</v>
      </c>
      <c r="D6" s="311"/>
      <c r="E6" s="312"/>
      <c r="F6" s="73"/>
      <c r="G6" s="109">
        <f>D7*('TP dati'!I44-'TP dati'!I46)/'TP dati'!I44+D13*('TP dati'!H44-'TP dati'!H46)/'TP dati'!H44</f>
        <v>0</v>
      </c>
      <c r="H6" s="18"/>
    </row>
    <row r="7" spans="2:10" ht="43.5" x14ac:dyDescent="0.35">
      <c r="B7" s="75" t="s">
        <v>55</v>
      </c>
      <c r="C7" s="108">
        <f>C8+C10+C9</f>
        <v>0</v>
      </c>
      <c r="D7" s="307">
        <f>C7</f>
        <v>0</v>
      </c>
      <c r="E7" s="308"/>
      <c r="F7" s="73" t="s">
        <v>53</v>
      </c>
      <c r="G7" s="239" t="s">
        <v>53</v>
      </c>
      <c r="H7" s="18"/>
      <c r="J7" s="76"/>
    </row>
    <row r="8" spans="2:10" ht="72.5" x14ac:dyDescent="0.35">
      <c r="B8" s="75" t="s">
        <v>108</v>
      </c>
      <c r="C8" s="108">
        <f>'TP dati'!H20</f>
        <v>0</v>
      </c>
      <c r="D8" s="307">
        <f>C8</f>
        <v>0</v>
      </c>
      <c r="E8" s="308"/>
      <c r="F8" s="73"/>
      <c r="G8" s="239"/>
      <c r="H8" s="18"/>
      <c r="J8" s="76"/>
    </row>
    <row r="9" spans="2:10" ht="58" x14ac:dyDescent="0.35">
      <c r="B9" s="75" t="s">
        <v>110</v>
      </c>
      <c r="C9" s="108">
        <f>'TP dati'!H15</f>
        <v>0</v>
      </c>
      <c r="D9" s="307">
        <f>C9</f>
        <v>0</v>
      </c>
      <c r="E9" s="308"/>
      <c r="F9" s="73"/>
      <c r="G9" s="239"/>
      <c r="H9" s="18"/>
      <c r="J9" s="76"/>
    </row>
    <row r="10" spans="2:10" ht="58" x14ac:dyDescent="0.35">
      <c r="B10" s="75" t="s">
        <v>109</v>
      </c>
      <c r="C10" s="108">
        <f>'TP dati'!H24</f>
        <v>0</v>
      </c>
      <c r="D10" s="307">
        <f>C10</f>
        <v>0</v>
      </c>
      <c r="E10" s="308"/>
      <c r="F10" s="73"/>
      <c r="G10" s="239"/>
      <c r="H10" s="19"/>
      <c r="J10" s="76"/>
    </row>
    <row r="11" spans="2:10" x14ac:dyDescent="0.35">
      <c r="B11" s="77" t="s">
        <v>56</v>
      </c>
      <c r="C11" s="11">
        <f>'TP dati'!I43</f>
        <v>0</v>
      </c>
      <c r="D11" s="309"/>
      <c r="E11" s="310"/>
      <c r="F11" s="73" t="s">
        <v>53</v>
      </c>
      <c r="G11" s="239" t="s">
        <v>53</v>
      </c>
      <c r="H11" s="18"/>
      <c r="J11" s="76"/>
    </row>
    <row r="12" spans="2:10" x14ac:dyDescent="0.35">
      <c r="B12" s="77" t="s">
        <v>57</v>
      </c>
      <c r="C12" s="73"/>
      <c r="D12" s="309">
        <f>'TP dati'!I45</f>
        <v>0</v>
      </c>
      <c r="E12" s="310"/>
      <c r="F12" s="73" t="s">
        <v>53</v>
      </c>
      <c r="G12" s="239" t="s">
        <v>53</v>
      </c>
      <c r="H12" s="18"/>
    </row>
    <row r="13" spans="2:10" ht="43.5" x14ac:dyDescent="0.35">
      <c r="B13" s="75" t="s">
        <v>58</v>
      </c>
      <c r="C13" s="108">
        <f>C14+C15</f>
        <v>0</v>
      </c>
      <c r="D13" s="307">
        <f>C13</f>
        <v>0</v>
      </c>
      <c r="E13" s="308"/>
      <c r="F13" s="73" t="s">
        <v>53</v>
      </c>
      <c r="G13" s="239" t="s">
        <v>53</v>
      </c>
      <c r="H13" s="18"/>
      <c r="J13" s="76"/>
    </row>
    <row r="14" spans="2:10" ht="58" x14ac:dyDescent="0.35">
      <c r="B14" s="75" t="s">
        <v>59</v>
      </c>
      <c r="C14" s="108">
        <f>'TP dati'!H19</f>
        <v>0</v>
      </c>
      <c r="D14" s="307">
        <f>C14</f>
        <v>0</v>
      </c>
      <c r="E14" s="308"/>
      <c r="F14" s="73"/>
      <c r="G14" s="239"/>
      <c r="H14" s="18"/>
      <c r="J14" s="76"/>
    </row>
    <row r="15" spans="2:10" ht="43.5" x14ac:dyDescent="0.35">
      <c r="B15" s="75" t="s">
        <v>60</v>
      </c>
      <c r="C15" s="108">
        <f>'TP dati'!H23</f>
        <v>0</v>
      </c>
      <c r="D15" s="307">
        <f>C15</f>
        <v>0</v>
      </c>
      <c r="E15" s="308"/>
      <c r="F15" s="73"/>
      <c r="G15" s="239"/>
      <c r="H15" s="18"/>
      <c r="J15" s="76"/>
    </row>
    <row r="16" spans="2:10" x14ac:dyDescent="0.35">
      <c r="B16" s="77" t="s">
        <v>56</v>
      </c>
      <c r="C16" s="11">
        <f>'TP dati'!H47</f>
        <v>0</v>
      </c>
      <c r="D16" s="309" t="s">
        <v>53</v>
      </c>
      <c r="E16" s="310"/>
      <c r="F16" s="73" t="s">
        <v>53</v>
      </c>
      <c r="G16" s="239" t="s">
        <v>53</v>
      </c>
      <c r="H16" s="18"/>
      <c r="J16" s="76"/>
    </row>
    <row r="17" spans="2:8" x14ac:dyDescent="0.35">
      <c r="B17" s="77" t="s">
        <v>171</v>
      </c>
      <c r="C17" s="73" t="s">
        <v>53</v>
      </c>
      <c r="D17" s="309">
        <f>'TP dati'!I47</f>
        <v>0</v>
      </c>
      <c r="E17" s="310"/>
      <c r="F17" s="73" t="s">
        <v>53</v>
      </c>
      <c r="G17" s="239" t="s">
        <v>53</v>
      </c>
      <c r="H17" s="17"/>
    </row>
    <row r="18" spans="2:8" ht="58" x14ac:dyDescent="0.35">
      <c r="B18" s="72" t="s">
        <v>141</v>
      </c>
      <c r="C18" s="108">
        <f>C19</f>
        <v>0</v>
      </c>
      <c r="D18" s="321" t="s">
        <v>53</v>
      </c>
      <c r="E18" s="322"/>
      <c r="F18" s="73" t="s">
        <v>53</v>
      </c>
      <c r="G18" s="109">
        <f>D19*('TP dati'!I51-'TP dati'!I53)/'TP dati'!I51</f>
        <v>0</v>
      </c>
      <c r="H18" s="18"/>
    </row>
    <row r="19" spans="2:8" ht="58" x14ac:dyDescent="0.35">
      <c r="B19" s="75" t="s">
        <v>149</v>
      </c>
      <c r="C19" s="108">
        <f>'TP dati'!H16</f>
        <v>0</v>
      </c>
      <c r="D19" s="307">
        <f>C19</f>
        <v>0</v>
      </c>
      <c r="E19" s="308"/>
      <c r="F19" s="73" t="s">
        <v>53</v>
      </c>
      <c r="G19" s="239" t="s">
        <v>53</v>
      </c>
      <c r="H19" s="18"/>
    </row>
    <row r="20" spans="2:8" x14ac:dyDescent="0.35">
      <c r="B20" s="77" t="s">
        <v>61</v>
      </c>
      <c r="C20" s="11">
        <f>'TP dati'!I50</f>
        <v>0</v>
      </c>
      <c r="D20" s="309" t="s">
        <v>53</v>
      </c>
      <c r="E20" s="310"/>
      <c r="F20" s="73" t="s">
        <v>53</v>
      </c>
      <c r="G20" s="239" t="s">
        <v>53</v>
      </c>
      <c r="H20" s="18"/>
    </row>
    <row r="21" spans="2:8" x14ac:dyDescent="0.35">
      <c r="B21" s="77" t="s">
        <v>62</v>
      </c>
      <c r="C21" s="73" t="s">
        <v>53</v>
      </c>
      <c r="D21" s="309">
        <f>'TP dati'!I52</f>
        <v>0</v>
      </c>
      <c r="E21" s="310"/>
      <c r="F21" s="73" t="s">
        <v>53</v>
      </c>
      <c r="G21" s="239" t="s">
        <v>53</v>
      </c>
      <c r="H21" s="17"/>
    </row>
    <row r="22" spans="2:8" ht="43.5" x14ac:dyDescent="0.35">
      <c r="B22" s="72" t="s">
        <v>142</v>
      </c>
      <c r="C22" s="108">
        <f>'TP dati'!H32</f>
        <v>0</v>
      </c>
      <c r="D22" s="10"/>
      <c r="E22" s="10"/>
      <c r="F22" s="108">
        <f>D22+E22</f>
        <v>0</v>
      </c>
      <c r="G22" s="109">
        <f>F22-C22</f>
        <v>0</v>
      </c>
      <c r="H22" s="20"/>
    </row>
    <row r="23" spans="2:8" ht="72.5" x14ac:dyDescent="0.35">
      <c r="B23" s="72" t="s">
        <v>143</v>
      </c>
      <c r="C23" s="108">
        <f>'TP dati'!H29</f>
        <v>0</v>
      </c>
      <c r="D23" s="10"/>
      <c r="E23" s="10"/>
      <c r="F23" s="108">
        <f>D23+E23</f>
        <v>0</v>
      </c>
      <c r="G23" s="109">
        <f>C23-F23</f>
        <v>0</v>
      </c>
      <c r="H23" s="118"/>
    </row>
    <row r="24" spans="2:8" ht="72.5" x14ac:dyDescent="0.35">
      <c r="B24" s="72" t="s">
        <v>144</v>
      </c>
      <c r="C24" s="73"/>
      <c r="D24" s="10"/>
      <c r="E24" s="33"/>
      <c r="F24" s="108">
        <f>D24+E24</f>
        <v>0</v>
      </c>
      <c r="G24" s="109">
        <f>-F24</f>
        <v>0</v>
      </c>
      <c r="H24" s="17"/>
    </row>
    <row r="25" spans="2:8" ht="116" x14ac:dyDescent="0.35">
      <c r="B25" s="72" t="s">
        <v>145</v>
      </c>
      <c r="C25" s="108">
        <f>C28-C35+C27-C26+C39+C40</f>
        <v>0</v>
      </c>
      <c r="D25" s="73" t="s">
        <v>53</v>
      </c>
      <c r="E25" s="73" t="s">
        <v>53</v>
      </c>
      <c r="F25" s="73" t="s">
        <v>53</v>
      </c>
      <c r="G25" s="109">
        <f>C25</f>
        <v>0</v>
      </c>
      <c r="H25" s="18"/>
    </row>
    <row r="26" spans="2:8" x14ac:dyDescent="0.35">
      <c r="B26" s="78" t="s">
        <v>90</v>
      </c>
      <c r="C26" s="108">
        <f>'TP dati'!G37</f>
        <v>0</v>
      </c>
      <c r="D26" s="73" t="s">
        <v>53</v>
      </c>
      <c r="E26" s="73" t="s">
        <v>53</v>
      </c>
      <c r="F26" s="73" t="s">
        <v>53</v>
      </c>
      <c r="G26" s="239" t="s">
        <v>53</v>
      </c>
      <c r="H26" s="17"/>
    </row>
    <row r="27" spans="2:8" x14ac:dyDescent="0.35">
      <c r="B27" s="78" t="s">
        <v>176</v>
      </c>
      <c r="C27" s="108">
        <f>'TP dati'!G40</f>
        <v>0</v>
      </c>
      <c r="D27" s="73" t="s">
        <v>53</v>
      </c>
      <c r="E27" s="73" t="s">
        <v>53</v>
      </c>
      <c r="F27" s="73" t="s">
        <v>53</v>
      </c>
      <c r="G27" s="239" t="s">
        <v>53</v>
      </c>
      <c r="H27" s="17"/>
    </row>
    <row r="28" spans="2:8" x14ac:dyDescent="0.35">
      <c r="B28" s="79" t="s">
        <v>159</v>
      </c>
      <c r="C28" s="108">
        <f>SUM(C29:C34)</f>
        <v>0</v>
      </c>
      <c r="D28" s="73" t="s">
        <v>53</v>
      </c>
      <c r="E28" s="73" t="s">
        <v>53</v>
      </c>
      <c r="F28" s="73" t="s">
        <v>53</v>
      </c>
      <c r="G28" s="239" t="s">
        <v>53</v>
      </c>
      <c r="H28" s="17"/>
    </row>
    <row r="29" spans="2:8" ht="29" x14ac:dyDescent="0.35">
      <c r="B29" s="75" t="s">
        <v>22</v>
      </c>
      <c r="C29" s="10"/>
      <c r="D29" s="73" t="s">
        <v>53</v>
      </c>
      <c r="E29" s="73" t="s">
        <v>53</v>
      </c>
      <c r="F29" s="73"/>
      <c r="G29" s="239"/>
      <c r="H29" s="17"/>
    </row>
    <row r="30" spans="2:8" x14ac:dyDescent="0.35">
      <c r="B30" s="75" t="s">
        <v>65</v>
      </c>
      <c r="C30" s="10"/>
      <c r="D30" s="73" t="s">
        <v>53</v>
      </c>
      <c r="E30" s="73" t="s">
        <v>53</v>
      </c>
      <c r="F30" s="73"/>
      <c r="G30" s="239"/>
      <c r="H30" s="17"/>
    </row>
    <row r="31" spans="2:8" ht="29" x14ac:dyDescent="0.35">
      <c r="B31" s="75" t="s">
        <v>66</v>
      </c>
      <c r="C31" s="10"/>
      <c r="D31" s="73" t="s">
        <v>53</v>
      </c>
      <c r="E31" s="73" t="s">
        <v>53</v>
      </c>
      <c r="F31" s="73"/>
      <c r="G31" s="239"/>
      <c r="H31" s="17"/>
    </row>
    <row r="32" spans="2:8" ht="29" x14ac:dyDescent="0.35">
      <c r="B32" s="75" t="s">
        <v>67</v>
      </c>
      <c r="C32" s="10"/>
      <c r="D32" s="73" t="s">
        <v>53</v>
      </c>
      <c r="E32" s="73" t="s">
        <v>53</v>
      </c>
      <c r="F32" s="73"/>
      <c r="G32" s="239"/>
      <c r="H32" s="17"/>
    </row>
    <row r="33" spans="2:8" ht="43.5" x14ac:dyDescent="0.35">
      <c r="B33" s="75" t="s">
        <v>173</v>
      </c>
      <c r="C33" s="10"/>
      <c r="D33" s="73" t="s">
        <v>53</v>
      </c>
      <c r="E33" s="73" t="s">
        <v>53</v>
      </c>
      <c r="F33" s="73"/>
      <c r="G33" s="239"/>
      <c r="H33" s="17"/>
    </row>
    <row r="34" spans="2:8" ht="29" x14ac:dyDescent="0.35">
      <c r="B34" s="75" t="s">
        <v>69</v>
      </c>
      <c r="C34" s="10"/>
      <c r="D34" s="73" t="s">
        <v>53</v>
      </c>
      <c r="E34" s="73" t="s">
        <v>53</v>
      </c>
      <c r="F34" s="73"/>
      <c r="G34" s="239"/>
      <c r="H34" s="17"/>
    </row>
    <row r="35" spans="2:8" x14ac:dyDescent="0.35">
      <c r="B35" s="79" t="s">
        <v>175</v>
      </c>
      <c r="C35" s="108">
        <f>C36+SUM(C38:C43)</f>
        <v>0</v>
      </c>
      <c r="D35" s="73" t="s">
        <v>53</v>
      </c>
      <c r="E35" s="73" t="s">
        <v>53</v>
      </c>
      <c r="F35" s="73" t="s">
        <v>53</v>
      </c>
      <c r="G35" s="239" t="s">
        <v>53</v>
      </c>
      <c r="H35" s="17"/>
    </row>
    <row r="36" spans="2:8" ht="29" x14ac:dyDescent="0.35">
      <c r="B36" s="75" t="s">
        <v>22</v>
      </c>
      <c r="C36" s="108">
        <f>C37*C38</f>
        <v>0</v>
      </c>
      <c r="D36" s="73" t="s">
        <v>53</v>
      </c>
      <c r="E36" s="73" t="s">
        <v>53</v>
      </c>
      <c r="F36" s="73"/>
      <c r="G36" s="239"/>
      <c r="H36" s="17"/>
    </row>
    <row r="37" spans="2:8" x14ac:dyDescent="0.35">
      <c r="B37" s="75" t="s">
        <v>83</v>
      </c>
      <c r="C37" s="10"/>
      <c r="D37" s="73"/>
      <c r="E37" s="73"/>
      <c r="F37" s="73"/>
      <c r="G37" s="239"/>
      <c r="H37" s="17"/>
    </row>
    <row r="38" spans="2:8" x14ac:dyDescent="0.35">
      <c r="B38" s="75" t="s">
        <v>84</v>
      </c>
      <c r="C38" s="10"/>
      <c r="D38" s="73"/>
      <c r="E38" s="73"/>
      <c r="F38" s="73"/>
      <c r="G38" s="239"/>
      <c r="H38" s="17"/>
    </row>
    <row r="39" spans="2:8" ht="43.5" x14ac:dyDescent="0.35">
      <c r="B39" s="240" t="s">
        <v>156</v>
      </c>
      <c r="C39" s="108">
        <f>'6_mēn_4_TP'!D7*('TP dati'!H46-'TP dati'!H48)/'TP dati'!H46+'6_mēn_4_TP'!D13*('TP dati'!G46-'TP dati'!G48)/'TP dati'!G46</f>
        <v>0</v>
      </c>
      <c r="D39" s="73" t="s">
        <v>53</v>
      </c>
      <c r="E39" s="73" t="s">
        <v>53</v>
      </c>
      <c r="F39" s="73"/>
      <c r="G39" s="239"/>
      <c r="H39" s="17"/>
    </row>
    <row r="40" spans="2:8" ht="43.5" x14ac:dyDescent="0.35">
      <c r="B40" s="240" t="s">
        <v>157</v>
      </c>
      <c r="C40" s="108">
        <f>'6_mēn_4_TP'!D19*('TP dati'!H53-'TP dati'!H55)/'TP dati'!H53</f>
        <v>0</v>
      </c>
      <c r="D40" s="73" t="s">
        <v>53</v>
      </c>
      <c r="E40" s="73" t="s">
        <v>53</v>
      </c>
      <c r="F40" s="73"/>
      <c r="G40" s="239"/>
      <c r="H40" s="18"/>
    </row>
    <row r="41" spans="2:8" ht="29" x14ac:dyDescent="0.35">
      <c r="B41" s="75" t="s">
        <v>67</v>
      </c>
      <c r="C41" s="10"/>
      <c r="D41" s="73" t="s">
        <v>53</v>
      </c>
      <c r="E41" s="73" t="s">
        <v>53</v>
      </c>
      <c r="F41" s="73"/>
      <c r="G41" s="239"/>
      <c r="H41" s="18"/>
    </row>
    <row r="42" spans="2:8" ht="43.5" x14ac:dyDescent="0.35">
      <c r="B42" s="75" t="s">
        <v>173</v>
      </c>
      <c r="C42" s="10"/>
      <c r="D42" s="73" t="s">
        <v>53</v>
      </c>
      <c r="E42" s="73" t="s">
        <v>53</v>
      </c>
      <c r="F42" s="73"/>
      <c r="G42" s="239"/>
      <c r="H42" s="18"/>
    </row>
    <row r="43" spans="2:8" ht="29" x14ac:dyDescent="0.35">
      <c r="B43" s="75" t="s">
        <v>69</v>
      </c>
      <c r="C43" s="10"/>
      <c r="D43" s="73" t="s">
        <v>53</v>
      </c>
      <c r="E43" s="73" t="s">
        <v>53</v>
      </c>
      <c r="F43" s="73"/>
      <c r="G43" s="239"/>
      <c r="H43" s="18"/>
    </row>
    <row r="44" spans="2:8" ht="15.5" x14ac:dyDescent="0.35">
      <c r="B44" s="278" t="s">
        <v>85</v>
      </c>
      <c r="C44" s="279"/>
      <c r="D44" s="279"/>
      <c r="E44" s="279"/>
      <c r="F44" s="323"/>
      <c r="G44" s="102">
        <f>G3+G18+G22+G23+G24+G25+G42+G2+G6</f>
        <v>0</v>
      </c>
      <c r="H44" s="18"/>
    </row>
    <row r="45" spans="2:8" x14ac:dyDescent="0.35">
      <c r="B45" s="242"/>
      <c r="D45" s="324"/>
      <c r="E45" s="325"/>
      <c r="F45" s="326"/>
      <c r="G45" s="134"/>
      <c r="H45" s="198"/>
    </row>
    <row r="46" spans="2:8" x14ac:dyDescent="0.35">
      <c r="D46" s="315" t="s">
        <v>86</v>
      </c>
      <c r="E46" s="315"/>
      <c r="F46" s="315"/>
      <c r="G46" s="86">
        <f>'6_mēn_4_TP'!H57</f>
        <v>0</v>
      </c>
      <c r="H46" s="198"/>
    </row>
    <row r="47" spans="2:8" ht="18.5" x14ac:dyDescent="0.45">
      <c r="D47" s="283" t="s">
        <v>85</v>
      </c>
      <c r="E47" s="283"/>
      <c r="F47" s="283"/>
      <c r="G47" s="104">
        <f>G44+G46</f>
        <v>0</v>
      </c>
    </row>
    <row r="48" spans="2:8" x14ac:dyDescent="0.35">
      <c r="D48" s="88" t="s">
        <v>79</v>
      </c>
      <c r="G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sheetData>
  <sheetProtection algorithmName="SHA-512" hashValue="g2zXFlO7cpuvgT5hYjq26X+xjzonw+ZUAHHrtRN5sq3FgUe0gbbubWaBYb2sttnm1U7+cwH7mFktb/AQJzNdag==" saltValue="IU0GF5MH8cQ5S64vj7bpqQ==" spinCount="100000" sheet="1" objects="1" scenarios="1"/>
  <mergeCells count="20">
    <mergeCell ref="D47:F47"/>
    <mergeCell ref="D18:E18"/>
    <mergeCell ref="D19:E19"/>
    <mergeCell ref="D20:E20"/>
    <mergeCell ref="D21:E21"/>
    <mergeCell ref="B44:F44"/>
    <mergeCell ref="D14:E14"/>
    <mergeCell ref="D15:E15"/>
    <mergeCell ref="D16:E16"/>
    <mergeCell ref="D17:E17"/>
    <mergeCell ref="D46:F46"/>
    <mergeCell ref="D45:F45"/>
    <mergeCell ref="D13:E13"/>
    <mergeCell ref="D12:E12"/>
    <mergeCell ref="D6:E6"/>
    <mergeCell ref="D7:E7"/>
    <mergeCell ref="D8:E8"/>
    <mergeCell ref="D10:E10"/>
    <mergeCell ref="D11:E11"/>
    <mergeCell ref="D9:E9"/>
  </mergeCells>
  <dataValidations count="1">
    <dataValidation allowBlank="1" showInputMessage="1" showErrorMessage="1" prompt="Neparedzēto izmaksu prognoze balstās uz apstākļiem, kas faktiski jau ir iestājušies" sqref="E24" xr:uid="{582FC1BA-54EF-4331-ADBD-8181993AB6F8}"/>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J50"/>
  <sheetViews>
    <sheetView zoomScale="80" zoomScaleNormal="80" workbookViewId="0">
      <selection activeCell="H2" sqref="H2"/>
    </sheetView>
  </sheetViews>
  <sheetFormatPr defaultColWidth="9.1796875" defaultRowHeight="14.5" x14ac:dyDescent="0.35"/>
  <cols>
    <col min="2" max="2" width="48.7265625" customWidth="1"/>
    <col min="3" max="4" width="16.81640625" customWidth="1"/>
    <col min="5" max="5" width="13.81640625" customWidth="1"/>
    <col min="6" max="6" width="15" customWidth="1"/>
    <col min="7" max="7" width="15.7265625" customWidth="1"/>
    <col min="8" max="8" width="16.81640625" customWidth="1"/>
    <col min="9" max="9" width="44.81640625" customWidth="1"/>
    <col min="10" max="10" width="25.1796875" customWidth="1"/>
    <col min="11" max="11" width="13.54296875" customWidth="1"/>
  </cols>
  <sheetData>
    <row r="1" spans="2:10" ht="106.9" customHeight="1" x14ac:dyDescent="0.35">
      <c r="B1" s="1"/>
      <c r="C1" s="243" t="s">
        <v>91</v>
      </c>
      <c r="D1" s="243" t="s">
        <v>92</v>
      </c>
      <c r="E1" s="243" t="s">
        <v>93</v>
      </c>
      <c r="F1" s="243" t="s">
        <v>94</v>
      </c>
      <c r="G1" s="243" t="s">
        <v>95</v>
      </c>
      <c r="H1" s="243" t="s">
        <v>75</v>
      </c>
      <c r="I1" s="69" t="s">
        <v>10</v>
      </c>
    </row>
    <row r="2" spans="2:10" ht="62.25" customHeight="1" x14ac:dyDescent="0.35">
      <c r="B2" s="244" t="s">
        <v>178</v>
      </c>
      <c r="C2" s="245"/>
      <c r="D2" s="245"/>
      <c r="E2" s="245"/>
      <c r="F2" s="245"/>
      <c r="G2" s="245"/>
      <c r="H2" s="33"/>
      <c r="I2" s="17"/>
    </row>
    <row r="3" spans="2:10" ht="15.5" x14ac:dyDescent="0.35">
      <c r="B3" s="246" t="s">
        <v>161</v>
      </c>
      <c r="C3" s="247">
        <f>C4+C6+C8+C9+C10</f>
        <v>0</v>
      </c>
      <c r="D3" s="247">
        <f>D4+D6+D8+D9+D10</f>
        <v>0</v>
      </c>
      <c r="E3" s="247">
        <f>SUM(E4+E6+E8+E9+E10)</f>
        <v>0</v>
      </c>
      <c r="F3" s="247">
        <f>SUM(F4+F6+F8+F9+F10)</f>
        <v>0</v>
      </c>
      <c r="G3" s="247">
        <f>SUM(G4:G10)</f>
        <v>0</v>
      </c>
      <c r="H3" s="248">
        <f>SUM(H4:H10)</f>
        <v>0</v>
      </c>
      <c r="I3" s="18"/>
      <c r="J3" s="28"/>
    </row>
    <row r="4" spans="2:10" ht="15.5" x14ac:dyDescent="0.35">
      <c r="B4" s="249" t="s">
        <v>127</v>
      </c>
      <c r="C4" s="250">
        <f>'TP dati'!J10</f>
        <v>0</v>
      </c>
      <c r="D4" s="250">
        <f>'TP dati'!K10</f>
        <v>0</v>
      </c>
      <c r="E4" s="250">
        <f>'TP dati'!L10</f>
        <v>0</v>
      </c>
      <c r="F4" s="251">
        <f>IF(D4&gt;E4,D4-E4,0)</f>
        <v>0</v>
      </c>
      <c r="G4" s="24"/>
      <c r="H4" s="90">
        <f>F4</f>
        <v>0</v>
      </c>
      <c r="I4" s="18"/>
      <c r="J4" s="28"/>
    </row>
    <row r="5" spans="2:10" ht="13.9" customHeight="1" x14ac:dyDescent="0.35">
      <c r="B5" s="252" t="s">
        <v>67</v>
      </c>
      <c r="C5" s="250">
        <f>'TP dati'!J32</f>
        <v>0</v>
      </c>
      <c r="D5" s="250">
        <f>'TP dati'!K32</f>
        <v>0</v>
      </c>
      <c r="E5" s="250">
        <f>'TP dati'!L32</f>
        <v>0</v>
      </c>
      <c r="F5" s="24"/>
      <c r="G5" s="24"/>
      <c r="H5" s="90">
        <f t="shared" ref="H5:H10" si="0">F5</f>
        <v>0</v>
      </c>
      <c r="I5" s="18"/>
    </row>
    <row r="6" spans="2:10" ht="15.5" x14ac:dyDescent="0.35">
      <c r="B6" s="252" t="s">
        <v>96</v>
      </c>
      <c r="C6" s="250">
        <f>'TP dati'!J26</f>
        <v>0</v>
      </c>
      <c r="D6" s="250">
        <f>'TP dati'!K26</f>
        <v>0</v>
      </c>
      <c r="E6" s="250">
        <f>'TP dati'!L26</f>
        <v>0</v>
      </c>
      <c r="F6" s="251">
        <f>IF(D6&gt;E6,D6-E6,0)</f>
        <v>0</v>
      </c>
      <c r="G6" s="24"/>
      <c r="H6" s="90">
        <f t="shared" si="0"/>
        <v>0</v>
      </c>
      <c r="I6" s="18"/>
    </row>
    <row r="7" spans="2:10" ht="24.5" x14ac:dyDescent="0.35">
      <c r="B7" s="252" t="s">
        <v>137</v>
      </c>
      <c r="C7" s="250">
        <f>'TP dati'!J29</f>
        <v>0</v>
      </c>
      <c r="D7" s="250">
        <f>'TP dati'!K29</f>
        <v>0</v>
      </c>
      <c r="E7" s="250">
        <f>'TP dati'!L29</f>
        <v>0</v>
      </c>
      <c r="F7" s="24"/>
      <c r="G7" s="24"/>
      <c r="H7" s="90">
        <f t="shared" si="0"/>
        <v>0</v>
      </c>
      <c r="I7" s="18"/>
    </row>
    <row r="8" spans="2:10" ht="15.5" x14ac:dyDescent="0.35">
      <c r="B8" s="253" t="s">
        <v>17</v>
      </c>
      <c r="C8" s="250">
        <f>'TP dati'!J13</f>
        <v>0</v>
      </c>
      <c r="D8" s="250">
        <f>'TP dati'!K13</f>
        <v>0</v>
      </c>
      <c r="E8" s="250">
        <f>'TP dati'!L13</f>
        <v>0</v>
      </c>
      <c r="F8" s="251">
        <f>IF(D8&gt;E8,D8-E8,0)</f>
        <v>0</v>
      </c>
      <c r="G8" s="24"/>
      <c r="H8" s="90">
        <f t="shared" si="0"/>
        <v>0</v>
      </c>
      <c r="I8" s="18"/>
    </row>
    <row r="9" spans="2:10" ht="24.5" x14ac:dyDescent="0.35">
      <c r="B9" s="254" t="s">
        <v>97</v>
      </c>
      <c r="C9" s="255">
        <f>'TP dati'!J17</f>
        <v>0</v>
      </c>
      <c r="D9" s="255">
        <f>'TP dati'!K17</f>
        <v>0</v>
      </c>
      <c r="E9" s="255">
        <f>'TP dati'!L17</f>
        <v>0</v>
      </c>
      <c r="F9" s="251">
        <f t="shared" ref="F9:F10" si="1">IF(D9&gt;E9,D9-E9,0)</f>
        <v>0</v>
      </c>
      <c r="G9" s="24"/>
      <c r="H9" s="90">
        <f t="shared" si="0"/>
        <v>0</v>
      </c>
      <c r="I9" s="18"/>
    </row>
    <row r="10" spans="2:10" ht="15.5" x14ac:dyDescent="0.35">
      <c r="B10" s="256" t="s">
        <v>21</v>
      </c>
      <c r="C10" s="255">
        <f>'TP dati'!J21</f>
        <v>0</v>
      </c>
      <c r="D10" s="255">
        <f>'TP dati'!K21</f>
        <v>0</v>
      </c>
      <c r="E10" s="255">
        <f>'TP dati'!L21</f>
        <v>0</v>
      </c>
      <c r="F10" s="251">
        <f t="shared" si="1"/>
        <v>0</v>
      </c>
      <c r="G10" s="24"/>
      <c r="H10" s="90">
        <f t="shared" si="0"/>
        <v>0</v>
      </c>
      <c r="I10" s="19"/>
    </row>
    <row r="11" spans="2:10" ht="15.5" x14ac:dyDescent="0.35">
      <c r="B11" s="257" t="s">
        <v>162</v>
      </c>
      <c r="C11" s="258">
        <f t="shared" ref="C11:H11" si="2">C12+C13</f>
        <v>0</v>
      </c>
      <c r="D11" s="258">
        <f t="shared" si="2"/>
        <v>0</v>
      </c>
      <c r="E11" s="258">
        <f t="shared" si="2"/>
        <v>0</v>
      </c>
      <c r="F11" s="258">
        <f t="shared" si="2"/>
        <v>0</v>
      </c>
      <c r="G11" s="258">
        <f t="shared" si="2"/>
        <v>0</v>
      </c>
      <c r="H11" s="259">
        <f t="shared" si="2"/>
        <v>0</v>
      </c>
      <c r="I11" s="18"/>
      <c r="J11" s="28"/>
    </row>
    <row r="12" spans="2:10" ht="24.5" x14ac:dyDescent="0.35">
      <c r="B12" s="260" t="s">
        <v>98</v>
      </c>
      <c r="C12" s="250">
        <f>'TP dati'!J9</f>
        <v>0</v>
      </c>
      <c r="D12" s="122">
        <f>'TP dati'!K9</f>
        <v>0</v>
      </c>
      <c r="E12" s="122">
        <f>'TP dati'!L9</f>
        <v>0</v>
      </c>
      <c r="F12" s="261">
        <f>C12-E12</f>
        <v>0</v>
      </c>
      <c r="G12" s="25"/>
      <c r="H12" s="261">
        <f>F12</f>
        <v>0</v>
      </c>
      <c r="I12" s="18"/>
    </row>
    <row r="13" spans="2:10" x14ac:dyDescent="0.35">
      <c r="B13" s="260" t="s">
        <v>99</v>
      </c>
      <c r="C13" s="122">
        <f>'TP dati'!J6</f>
        <v>0</v>
      </c>
      <c r="D13" s="122">
        <f>'TP dati'!K6</f>
        <v>0</v>
      </c>
      <c r="E13" s="122">
        <f>'TP dati'!L6</f>
        <v>0</v>
      </c>
      <c r="F13" s="261">
        <f>C13-E13</f>
        <v>0</v>
      </c>
      <c r="G13" s="25"/>
      <c r="H13" s="261">
        <f>F13</f>
        <v>0</v>
      </c>
      <c r="I13" s="18"/>
    </row>
    <row r="14" spans="2:10" ht="15.5" x14ac:dyDescent="0.35">
      <c r="B14" s="262" t="s">
        <v>160</v>
      </c>
      <c r="C14" s="122">
        <f>'TP dati'!J30</f>
        <v>0</v>
      </c>
      <c r="D14" s="122"/>
      <c r="E14" s="122"/>
      <c r="F14" s="261"/>
      <c r="G14" s="261">
        <f>G11+G3</f>
        <v>0</v>
      </c>
      <c r="H14" s="37"/>
      <c r="I14" s="18"/>
    </row>
    <row r="15" spans="2:10" ht="15.5" x14ac:dyDescent="0.35">
      <c r="B15" s="263" t="s">
        <v>100</v>
      </c>
      <c r="C15" s="327"/>
      <c r="D15" s="327"/>
      <c r="E15" s="327"/>
      <c r="F15" s="327"/>
      <c r="G15" s="327"/>
      <c r="H15" s="123">
        <f>H2+H3+H11+H14</f>
        <v>0</v>
      </c>
      <c r="I15" s="18"/>
      <c r="J15" s="28"/>
    </row>
    <row r="16" spans="2:10" x14ac:dyDescent="0.35">
      <c r="B16" s="88" t="s">
        <v>128</v>
      </c>
      <c r="I16" s="198"/>
    </row>
    <row r="17" spans="3:9" x14ac:dyDescent="0.35">
      <c r="I17" s="198"/>
    </row>
    <row r="18" spans="3:9" x14ac:dyDescent="0.35">
      <c r="C18" s="74"/>
      <c r="D18" s="74"/>
      <c r="E18" s="74"/>
      <c r="I18" s="169"/>
    </row>
    <row r="19" spans="3:9" x14ac:dyDescent="0.35">
      <c r="I19" s="198"/>
    </row>
    <row r="20" spans="3:9" x14ac:dyDescent="0.35">
      <c r="C20" s="264"/>
      <c r="I20" s="198"/>
    </row>
    <row r="21" spans="3:9" x14ac:dyDescent="0.35">
      <c r="I21" s="198"/>
    </row>
    <row r="22" spans="3:9" x14ac:dyDescent="0.35">
      <c r="I22" s="169"/>
    </row>
    <row r="23" spans="3:9" x14ac:dyDescent="0.35">
      <c r="I23" s="28"/>
    </row>
    <row r="24" spans="3:9" x14ac:dyDescent="0.35">
      <c r="I24" s="198"/>
    </row>
    <row r="25" spans="3:9" x14ac:dyDescent="0.35">
      <c r="I25" s="169"/>
    </row>
    <row r="26" spans="3:9" x14ac:dyDescent="0.35">
      <c r="I26" s="198"/>
    </row>
    <row r="27" spans="3:9" x14ac:dyDescent="0.35">
      <c r="I27" s="169"/>
    </row>
    <row r="28" spans="3:9" x14ac:dyDescent="0.35">
      <c r="I28" s="169"/>
    </row>
    <row r="29" spans="3:9" x14ac:dyDescent="0.35">
      <c r="I29" s="169"/>
    </row>
    <row r="30" spans="3:9" x14ac:dyDescent="0.35">
      <c r="I30" s="169"/>
    </row>
    <row r="31" spans="3:9" x14ac:dyDescent="0.35">
      <c r="I31" s="169"/>
    </row>
    <row r="32" spans="3:9" x14ac:dyDescent="0.35">
      <c r="I32" s="169"/>
    </row>
    <row r="33" spans="9:9" x14ac:dyDescent="0.35">
      <c r="I33" s="169"/>
    </row>
    <row r="34" spans="9:9" x14ac:dyDescent="0.35">
      <c r="I34" s="169"/>
    </row>
    <row r="35" spans="9:9" x14ac:dyDescent="0.35">
      <c r="I35" s="169"/>
    </row>
    <row r="36" spans="9:9" x14ac:dyDescent="0.35">
      <c r="I36" s="169"/>
    </row>
    <row r="37" spans="9:9" x14ac:dyDescent="0.35">
      <c r="I37" s="169"/>
    </row>
    <row r="38" spans="9:9" x14ac:dyDescent="0.35">
      <c r="I38" s="169"/>
    </row>
    <row r="39" spans="9:9" x14ac:dyDescent="0.35">
      <c r="I39" s="169"/>
    </row>
    <row r="40" spans="9:9" x14ac:dyDescent="0.35">
      <c r="I40" s="169"/>
    </row>
    <row r="41" spans="9:9" x14ac:dyDescent="0.35">
      <c r="I41" s="198"/>
    </row>
    <row r="42" spans="9:9" x14ac:dyDescent="0.35">
      <c r="I42" s="198"/>
    </row>
    <row r="43" spans="9:9" x14ac:dyDescent="0.35">
      <c r="I43" s="198"/>
    </row>
    <row r="44" spans="9:9" x14ac:dyDescent="0.35">
      <c r="I44" s="198"/>
    </row>
    <row r="45" spans="9:9" x14ac:dyDescent="0.35">
      <c r="I45" s="198"/>
    </row>
    <row r="46" spans="9:9" x14ac:dyDescent="0.35">
      <c r="I46" s="198"/>
    </row>
    <row r="47" spans="9:9" x14ac:dyDescent="0.35">
      <c r="I47" s="198"/>
    </row>
    <row r="48" spans="9:9" x14ac:dyDescent="0.35">
      <c r="I48" s="265"/>
    </row>
    <row r="49" spans="9:9" x14ac:dyDescent="0.35">
      <c r="I49" s="198"/>
    </row>
    <row r="50" spans="9:9" x14ac:dyDescent="0.35">
      <c r="I50" s="198"/>
    </row>
  </sheetData>
  <sheetProtection algorithmName="SHA-512" hashValue="wlzYcdhSk4gpgQkKlf59zjhK3FlYycQsd9zcgcyEKYold0ImzF2idjkSww7XFqci0q154nxITsiWr4giqKXDdA==" saltValue="e1jiroGyr7QqtWzreyRCHw==" spinCount="100000" sheet="1" formatCells="0"/>
  <mergeCells count="1">
    <mergeCell ref="C15:G15"/>
  </mergeCells>
  <dataValidations xWindow="832" yWindow="401" count="2">
    <dataValidation type="decimal" operator="lessThan" allowBlank="1" showInputMessage="1" showErrorMessage="1" error="Ievades vērtībai jābūt mazākai par nulli." prompt="Efektivitātes ieguvums, kas samazina regulatīvā rēķina atlikumu uz nākamo regulatīvo periodu." sqref="H14" xr:uid="{41C590AC-DD9B-443E-945C-1E7948FC7CD7}">
      <formula1>0</formula1>
    </dataValidation>
    <dataValidation allowBlank="1" showInputMessage="1" showErrorMessage="1" prompt="Ievada pēdējā tarifu perioda regulatīvā rēķina atlikumu" sqref="H2" xr:uid="{C7B9284C-8DA6-4D08-8D5D-B62CBBC047D9}"/>
  </dataValidations>
  <pageMargins left="0.7" right="0.7" top="0.75" bottom="0.75" header="0.3" footer="0.3"/>
  <pageSetup paperSize="9" orientation="portrait" r:id="rId1"/>
  <ignoredErrors>
    <ignoredError sqref="H4:H10 H12:H13 F12:F13 G14" unlockedFormula="1"/>
    <ignoredError sqref="H11" formula="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0990-B58A-406D-863F-CC30C175A568}">
  <dimension ref="A1"/>
  <sheetViews>
    <sheetView topLeftCell="A2" workbookViewId="0">
      <selection activeCell="Q38" sqref="Q37:Q38"/>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D76-F2A5-4512-8D30-B0732F4D04CB}">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Props1.xml><?xml version="1.0" encoding="utf-8"?>
<ds:datastoreItem xmlns:ds="http://schemas.openxmlformats.org/officeDocument/2006/customXml" ds:itemID="{98CC3876-54CC-4BFD-8C78-264A8D34E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3.xml><?xml version="1.0" encoding="utf-8"?>
<ds:datastoreItem xmlns:ds="http://schemas.openxmlformats.org/officeDocument/2006/customXml" ds:itemID="{F7AAABAB-19AF-4E03-B54F-EAAB8B92ED24}">
  <ds:schemaRef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359956b-1d07-4536-bdc6-9866f86c1bfc"/>
    <ds:schemaRef ds:uri="21f7a9fe-7315-4d12-abaf-ae2e09d19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TP dati</vt:lpstr>
      <vt:lpstr>6_mēn_1_TP</vt:lpstr>
      <vt:lpstr>6_mēn_2_TP</vt:lpstr>
      <vt:lpstr>6_mēn_3_TP</vt:lpstr>
      <vt:lpstr>6_mēn_4_TP</vt:lpstr>
      <vt:lpstr>6_mēn_5_TP(PTP)</vt:lpstr>
      <vt:lpstr>RP_noslēguma_RR</vt:lpstr>
      <vt:lpstr>1 DL aprēķiniem</vt:lpstr>
      <vt:lpstr>2 DL aprēķiniem</vt:lpstr>
      <vt:lpstr>3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Sandra Zērande</cp:lastModifiedBy>
  <cp:revision/>
  <dcterms:created xsi:type="dcterms:W3CDTF">2024-01-18T09:24:18Z</dcterms:created>
  <dcterms:modified xsi:type="dcterms:W3CDTF">2026-05-19T06:10:21Z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