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3_pielikums_11_2025_JNP" sheetId="1" r:id="rId1"/>
  </sheets>
  <definedNames>
    <definedName name="_xlnm._FilterDatabase" localSheetId="0" hidden="1">'3_pielikums_11_2025_JNP'!$C$5:$R$130</definedName>
    <definedName name="_xlnm.Print_Titles" localSheetId="0">'3_pielikums_11_2025_JNP'!$C:$C,'3_pielikums_11_2025_JNP'!$6:$6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2" i="1" l="1"/>
  <c r="I122" i="1"/>
  <c r="J122" i="1"/>
  <c r="K122" i="1"/>
  <c r="M122" i="1"/>
  <c r="N122" i="1"/>
  <c r="O122" i="1"/>
  <c r="P122" i="1"/>
  <c r="Q122" i="1"/>
  <c r="I82" i="1"/>
  <c r="G95" i="1" l="1"/>
  <c r="P95" i="1"/>
  <c r="Q95" i="1"/>
  <c r="K126" i="1"/>
  <c r="J95" i="1"/>
  <c r="I95" i="1"/>
  <c r="H95" i="1"/>
  <c r="R94" i="1"/>
  <c r="L93" i="1"/>
  <c r="R93" i="1" s="1"/>
  <c r="L125" i="1"/>
  <c r="R125" i="1" s="1"/>
  <c r="J100" i="1"/>
  <c r="K100" i="1"/>
  <c r="M100" i="1"/>
  <c r="N100" i="1"/>
  <c r="O100" i="1"/>
  <c r="P100" i="1"/>
  <c r="Q100" i="1"/>
  <c r="R133" i="1"/>
  <c r="L92" i="1"/>
  <c r="L91" i="1"/>
  <c r="R91" i="1" s="1"/>
  <c r="L90" i="1"/>
  <c r="R90" i="1" s="1"/>
  <c r="K87" i="1"/>
  <c r="L87" i="1" s="1"/>
  <c r="K86" i="1"/>
  <c r="L86" i="1" s="1"/>
  <c r="K95" i="1" l="1"/>
  <c r="R92" i="1"/>
  <c r="P124" i="1"/>
  <c r="O124" i="1"/>
  <c r="Q126" i="1"/>
  <c r="P126" i="1"/>
  <c r="O126" i="1"/>
  <c r="N126" i="1"/>
  <c r="M126" i="1"/>
  <c r="J126" i="1"/>
  <c r="I12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R121" i="1" s="1"/>
  <c r="L106" i="1"/>
  <c r="R106" i="1" s="1"/>
  <c r="L105" i="1" l="1"/>
  <c r="R105" i="1" s="1"/>
  <c r="L104" i="1"/>
  <c r="R104" i="1" s="1"/>
  <c r="L103" i="1"/>
  <c r="H126" i="1"/>
  <c r="P101" i="1"/>
  <c r="H100" i="1"/>
  <c r="I100" i="1"/>
  <c r="K101" i="1"/>
  <c r="K130" i="1" s="1"/>
  <c r="G100" i="1"/>
  <c r="G101" i="1" s="1"/>
  <c r="L122" i="1" l="1"/>
  <c r="L126" i="1" s="1"/>
  <c r="P130" i="1"/>
  <c r="P132" i="1" s="1"/>
  <c r="L100" i="1"/>
  <c r="O19" i="1" l="1"/>
  <c r="O95" i="1" s="1"/>
  <c r="N19" i="1"/>
  <c r="N95" i="1" s="1"/>
  <c r="M19" i="1"/>
  <c r="M95" i="1" s="1"/>
  <c r="L89" i="1" l="1"/>
  <c r="L88" i="1"/>
  <c r="R87" i="1"/>
  <c r="R86" i="1"/>
  <c r="L85" i="1"/>
  <c r="R85" i="1" s="1"/>
  <c r="L84" i="1"/>
  <c r="R84" i="1" s="1"/>
  <c r="L83" i="1"/>
  <c r="R83" i="1" s="1"/>
  <c r="L82" i="1"/>
  <c r="R82" i="1" s="1"/>
  <c r="L81" i="1"/>
  <c r="R81" i="1" s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I101" i="1"/>
  <c r="I130" i="1" s="1"/>
  <c r="R88" i="1" l="1"/>
  <c r="L95" i="1"/>
  <c r="R100" i="1"/>
  <c r="O101" i="1" l="1"/>
  <c r="R80" i="1"/>
  <c r="R79" i="1"/>
  <c r="O130" i="1" l="1"/>
  <c r="O132" i="1" s="1"/>
  <c r="R120" i="1"/>
  <c r="Q101" i="1" l="1"/>
  <c r="Q130" i="1" s="1"/>
  <c r="N101" i="1"/>
  <c r="M101" i="1"/>
  <c r="M130" i="1" l="1"/>
  <c r="M132" i="1" s="1"/>
  <c r="N130" i="1"/>
  <c r="N132" i="1" s="1"/>
  <c r="H101" i="1"/>
  <c r="H130" i="1" s="1"/>
  <c r="R78" i="1" l="1"/>
  <c r="R77" i="1"/>
  <c r="R76" i="1"/>
  <c r="J101" i="1" l="1"/>
  <c r="J130" i="1" s="1"/>
  <c r="R74" i="1"/>
  <c r="R75" i="1"/>
  <c r="R73" i="1"/>
  <c r="R72" i="1"/>
  <c r="R71" i="1"/>
  <c r="R70" i="1"/>
  <c r="K124" i="1"/>
  <c r="L124" i="1"/>
  <c r="M124" i="1"/>
  <c r="N124" i="1"/>
  <c r="Q124" i="1"/>
  <c r="R116" i="1"/>
  <c r="R119" i="1"/>
  <c r="R118" i="1"/>
  <c r="R69" i="1"/>
  <c r="R68" i="1"/>
  <c r="R67" i="1"/>
  <c r="R66" i="1"/>
  <c r="R65" i="1"/>
  <c r="R64" i="1"/>
  <c r="R124" i="1" l="1"/>
  <c r="R117" i="1" l="1"/>
  <c r="R115" i="1"/>
  <c r="R114" i="1"/>
  <c r="R113" i="1"/>
  <c r="R112" i="1"/>
  <c r="R111" i="1"/>
  <c r="R110" i="1"/>
  <c r="R109" i="1"/>
  <c r="R108" i="1"/>
  <c r="R107" i="1"/>
  <c r="R103" i="1"/>
  <c r="R122" i="1" l="1"/>
  <c r="R126" i="1"/>
  <c r="R61" i="1"/>
  <c r="R63" i="1" l="1"/>
  <c r="R62" i="1"/>
  <c r="R60" i="1"/>
  <c r="R59" i="1"/>
  <c r="R58" i="1"/>
  <c r="R57" i="1" l="1"/>
  <c r="R56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2" i="1"/>
  <c r="R41" i="1"/>
  <c r="R40" i="1"/>
  <c r="R39" i="1"/>
  <c r="R37" i="1"/>
  <c r="R38" i="1"/>
  <c r="R36" i="1"/>
  <c r="R35" i="1"/>
  <c r="R34" i="1"/>
  <c r="R33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32" i="1" l="1"/>
  <c r="L165" i="1" l="1"/>
  <c r="M165" i="1"/>
  <c r="N165" i="1"/>
  <c r="Q145" i="1"/>
  <c r="R145" i="1" l="1"/>
  <c r="Q156" i="1"/>
  <c r="R156" i="1" s="1"/>
  <c r="Q153" i="1"/>
  <c r="R153" i="1" s="1"/>
  <c r="Q142" i="1"/>
  <c r="R142" i="1" s="1"/>
  <c r="R165" i="1" l="1"/>
  <c r="Q165" i="1"/>
  <c r="H139" i="1"/>
  <c r="I139" i="1"/>
  <c r="J139" i="1"/>
  <c r="K139" i="1"/>
  <c r="H138" i="1"/>
  <c r="I138" i="1"/>
  <c r="J138" i="1"/>
  <c r="K138" i="1"/>
  <c r="G138" i="1"/>
  <c r="K144" i="1"/>
  <c r="L144" i="1"/>
  <c r="L146" i="1" s="1"/>
  <c r="M144" i="1"/>
  <c r="M146" i="1" s="1"/>
  <c r="N144" i="1"/>
  <c r="N146" i="1" s="1"/>
  <c r="Q144" i="1"/>
  <c r="Q146" i="1" s="1"/>
  <c r="G141" i="1"/>
  <c r="L141" i="1"/>
  <c r="L143" i="1" s="1"/>
  <c r="M141" i="1"/>
  <c r="N141" i="1"/>
  <c r="N143" i="1" s="1"/>
  <c r="G144" i="1" l="1"/>
  <c r="G147" i="1" s="1"/>
  <c r="I140" i="1"/>
  <c r="H148" i="1"/>
  <c r="J140" i="1"/>
  <c r="K140" i="1"/>
  <c r="L147" i="1"/>
  <c r="H140" i="1"/>
  <c r="M143" i="1"/>
  <c r="M147" i="1"/>
  <c r="I148" i="1"/>
  <c r="N147" i="1"/>
  <c r="J148" i="1"/>
  <c r="H141" i="1"/>
  <c r="J144" i="1"/>
  <c r="K141" i="1"/>
  <c r="K147" i="1" s="1"/>
  <c r="I144" i="1"/>
  <c r="K148" i="1"/>
  <c r="J141" i="1"/>
  <c r="H144" i="1"/>
  <c r="I141" i="1"/>
  <c r="J147" i="1" l="1"/>
  <c r="J149" i="1" s="1"/>
  <c r="J150" i="1" s="1"/>
  <c r="H147" i="1"/>
  <c r="H149" i="1" s="1"/>
  <c r="H150" i="1" s="1"/>
  <c r="K149" i="1"/>
  <c r="K150" i="1" s="1"/>
  <c r="I147" i="1"/>
  <c r="I149" i="1" s="1"/>
  <c r="I150" i="1" s="1"/>
  <c r="G148" i="1"/>
  <c r="G149" i="1" s="1"/>
  <c r="G139" i="1"/>
  <c r="G140" i="1" s="1"/>
  <c r="H155" i="1"/>
  <c r="I155" i="1"/>
  <c r="J155" i="1"/>
  <c r="K155" i="1"/>
  <c r="L155" i="1"/>
  <c r="L157" i="1" s="1"/>
  <c r="M155" i="1"/>
  <c r="M157" i="1" s="1"/>
  <c r="N155" i="1"/>
  <c r="N157" i="1" s="1"/>
  <c r="Q155" i="1"/>
  <c r="G155" i="1"/>
  <c r="G152" i="1"/>
  <c r="L152" i="1" l="1"/>
  <c r="L158" i="1" s="1"/>
  <c r="L159" i="1"/>
  <c r="N152" i="1"/>
  <c r="N154" i="1" s="1"/>
  <c r="N159" i="1"/>
  <c r="M152" i="1"/>
  <c r="M158" i="1" s="1"/>
  <c r="M159" i="1"/>
  <c r="K152" i="1"/>
  <c r="K158" i="1" s="1"/>
  <c r="K159" i="1"/>
  <c r="Q152" i="1"/>
  <c r="Q154" i="1" s="1"/>
  <c r="Q159" i="1"/>
  <c r="H152" i="1"/>
  <c r="H158" i="1" s="1"/>
  <c r="H159" i="1"/>
  <c r="R144" i="1"/>
  <c r="R146" i="1" s="1"/>
  <c r="Q157" i="1"/>
  <c r="G150" i="1"/>
  <c r="I159" i="1"/>
  <c r="I152" i="1"/>
  <c r="I158" i="1" s="1"/>
  <c r="G158" i="1"/>
  <c r="M138" i="1"/>
  <c r="Q138" i="1"/>
  <c r="L138" i="1"/>
  <c r="N138" i="1"/>
  <c r="Q158" i="1" l="1"/>
  <c r="Q160" i="1" s="1"/>
  <c r="N158" i="1"/>
  <c r="N160" i="1" s="1"/>
  <c r="M154" i="1"/>
  <c r="L154" i="1"/>
  <c r="K160" i="1"/>
  <c r="H160" i="1"/>
  <c r="I160" i="1"/>
  <c r="M160" i="1"/>
  <c r="L160" i="1"/>
  <c r="R155" i="1"/>
  <c r="R157" i="1" s="1"/>
  <c r="R138" i="1"/>
  <c r="Q141" i="1" l="1"/>
  <c r="H163" i="1" l="1"/>
  <c r="H162" i="1"/>
  <c r="I163" i="1"/>
  <c r="I162" i="1"/>
  <c r="G163" i="1"/>
  <c r="G162" i="1"/>
  <c r="K163" i="1"/>
  <c r="K162" i="1"/>
  <c r="Q143" i="1"/>
  <c r="Q147" i="1"/>
  <c r="G164" i="1" l="1"/>
  <c r="H164" i="1"/>
  <c r="J152" i="1"/>
  <c r="J158" i="1" s="1"/>
  <c r="K164" i="1"/>
  <c r="I164" i="1"/>
  <c r="R152" i="1"/>
  <c r="R141" i="1" l="1"/>
  <c r="R143" i="1" s="1"/>
  <c r="J162" i="1"/>
  <c r="R158" i="1"/>
  <c r="R154" i="1"/>
  <c r="J163" i="1"/>
  <c r="J159" i="1"/>
  <c r="J160" i="1" s="1"/>
  <c r="R147" i="1" l="1"/>
  <c r="J164" i="1"/>
  <c r="Q139" i="1"/>
  <c r="Q140" i="1" s="1"/>
  <c r="Q166" i="1" s="1"/>
  <c r="M139" i="1"/>
  <c r="M140" i="1" s="1"/>
  <c r="M166" i="1" s="1"/>
  <c r="N139" i="1"/>
  <c r="N140" i="1" s="1"/>
  <c r="N166" i="1" s="1"/>
  <c r="L139" i="1"/>
  <c r="L140" i="1" s="1"/>
  <c r="L166" i="1" s="1"/>
  <c r="Q163" i="1" l="1"/>
  <c r="Q148" i="1"/>
  <c r="R139" i="1"/>
  <c r="R140" i="1" s="1"/>
  <c r="R166" i="1" s="1"/>
  <c r="Q149" i="1" l="1"/>
  <c r="Q150" i="1" s="1"/>
  <c r="Q162" i="1"/>
  <c r="Q164" i="1" s="1"/>
  <c r="M148" i="1"/>
  <c r="N148" i="1"/>
  <c r="M163" i="1" l="1"/>
  <c r="M149" i="1"/>
  <c r="M150" i="1" s="1"/>
  <c r="M162" i="1"/>
  <c r="N149" i="1"/>
  <c r="N150" i="1" s="1"/>
  <c r="N162" i="1"/>
  <c r="N163" i="1"/>
  <c r="N164" i="1" l="1"/>
  <c r="M164" i="1"/>
  <c r="R159" i="1" l="1"/>
  <c r="R160" i="1" s="1"/>
  <c r="L148" i="1"/>
  <c r="L149" i="1" s="1"/>
  <c r="L150" i="1" s="1"/>
  <c r="L101" i="1"/>
  <c r="L130" i="1" l="1"/>
  <c r="L132" i="1" s="1"/>
  <c r="L162" i="1"/>
  <c r="L163" i="1" l="1"/>
  <c r="L164" i="1" s="1"/>
  <c r="R8" i="1"/>
  <c r="R95" i="1" s="1"/>
  <c r="R101" i="1" l="1"/>
  <c r="R130" i="1" s="1"/>
  <c r="R148" i="1" l="1"/>
  <c r="R149" i="1" s="1"/>
  <c r="R150" i="1" s="1"/>
  <c r="R162" i="1"/>
  <c r="R163" i="1"/>
  <c r="G122" i="1"/>
  <c r="G159" i="1" s="1"/>
  <c r="G160" i="1" s="1"/>
  <c r="R164" i="1" l="1"/>
  <c r="G126" i="1"/>
  <c r="G130" i="1" s="1"/>
</calcChain>
</file>

<file path=xl/sharedStrings.xml><?xml version="1.0" encoding="utf-8"?>
<sst xmlns="http://schemas.openxmlformats.org/spreadsheetml/2006/main" count="578" uniqueCount="394">
  <si>
    <t>Nr.p.k.</t>
  </si>
  <si>
    <t>Aizdevējs</t>
  </si>
  <si>
    <t>Mērķis</t>
  </si>
  <si>
    <t>Līguma Nr.</t>
  </si>
  <si>
    <t>Līguma noslēgšanas datums</t>
  </si>
  <si>
    <t>Atmaksas termiņš</t>
  </si>
  <si>
    <t>Līguma summa</t>
  </si>
  <si>
    <t>turpmākajos gados</t>
  </si>
  <si>
    <t>pavisam (1.+2.+3.+4.+ 5+.6.+7.)</t>
  </si>
  <si>
    <t>Valsts Kase</t>
  </si>
  <si>
    <t>Projekta "Teritorijas labiekārtošana Jelgavas novada pašvaldības izglītības iestādēs" īstenošanai</t>
  </si>
  <si>
    <t>03.06.2016</t>
  </si>
  <si>
    <t>20.05.2036</t>
  </si>
  <si>
    <t>Projekta "Līvbērzes vidusskolas zēnu mājturības ēkas pārbūve" īstenošanai</t>
  </si>
  <si>
    <t>20.05.2026</t>
  </si>
  <si>
    <t>Projekta "Vilces pagasta sākumskolas ēkas rekonstrukcija, teritorijas un sporta laukuma labiekārtošana" īstenošanai</t>
  </si>
  <si>
    <t>02.08.2016</t>
  </si>
  <si>
    <t>20.07.2041</t>
  </si>
  <si>
    <t>Projekta "Svētes pamatskolas vecās ēkas daļas pārbūve" īstenošanai</t>
  </si>
  <si>
    <t>A2/1/16/298; P-205/2016</t>
  </si>
  <si>
    <t>03.08.2016</t>
  </si>
  <si>
    <t>20.07.2031</t>
  </si>
  <si>
    <t>ERAF projekta (Nr. 3.3.1.0/16/I/032) "Uzņēmējdarbības attīstībai nepieciešamās infrastruktūras attīstība Jelgavas novadā 2.kārta" īstenošanai</t>
  </si>
  <si>
    <t>A2/1/17/739; P-581/2017</t>
  </si>
  <si>
    <t>06.10.2017</t>
  </si>
  <si>
    <t>20.09.2037</t>
  </si>
  <si>
    <t>A2/1/18/186; P-152/2018</t>
  </si>
  <si>
    <t>25.04.2018</t>
  </si>
  <si>
    <t>20.04.2038</t>
  </si>
  <si>
    <t>10.05.2018</t>
  </si>
  <si>
    <t>Prioritārā investīciju projekta "Līvbērzes kultūras nama energoefektivitātes paaugstināšana" īstenošanai</t>
  </si>
  <si>
    <t>A2/1/18/218; P-187/2018</t>
  </si>
  <si>
    <t>Projekta "Kalnciema vidusskolas pirmsskolas izglītības iestāde filiāles energoefektivitātes paaugstināšana" īstenošanai</t>
  </si>
  <si>
    <t>A2/1/18/294; P-244/2018</t>
  </si>
  <si>
    <t>31.05.2018</t>
  </si>
  <si>
    <t>20.05.2038</t>
  </si>
  <si>
    <t>Investīciju projekta "Zaļenieku komerciālās un amatniecības vidusskolas ēku kompleksa energoefektivitātes paaugstināšana. (Restaurācijas nama izveidošana Zaļenieku komerciālās un amatniecības vidusskolas- Zirgu stallī un Katlu mājā)" īstenošanai</t>
  </si>
  <si>
    <t>A2/1/18/295; P-245/2018</t>
  </si>
  <si>
    <t>20.05.2043</t>
  </si>
  <si>
    <t>A2/1/18/389; P-331/2018</t>
  </si>
  <si>
    <t>02.07.2018</t>
  </si>
  <si>
    <t>20.06.2048</t>
  </si>
  <si>
    <t>A2/1/18/388; P-330/2018</t>
  </si>
  <si>
    <t>20.06.2038</t>
  </si>
  <si>
    <t>Pārjaunojuma līgums investīciju projektu īstenošanai</t>
  </si>
  <si>
    <t>A2/1/18/615; PP-22/2018</t>
  </si>
  <si>
    <t>A2/1/18/732; P-610/2018</t>
  </si>
  <si>
    <t>18.10.2018</t>
  </si>
  <si>
    <t>20.10.2043</t>
  </si>
  <si>
    <t>A2/1/18/731; P-611/2018</t>
  </si>
  <si>
    <t>A2/1/18/819; P-676/2018</t>
  </si>
  <si>
    <t>21.11.2018</t>
  </si>
  <si>
    <t>20.11.2033</t>
  </si>
  <si>
    <t>Projekta "Jelgavas novada pašvaldības ceļa "Kūdras purvs - Mellene" izbūve" īstenošanai</t>
  </si>
  <si>
    <t>A2/1/18/868; P-716/2018</t>
  </si>
  <si>
    <t>03.12.2018</t>
  </si>
  <si>
    <t>20.11.2038</t>
  </si>
  <si>
    <t>09.05.2019</t>
  </si>
  <si>
    <t>2018.gadā uzsāktā projekta "SARC "Staļģene" telpu pārbūve un teritorijas labiekārtošana" īstenošanai_x000D_</t>
  </si>
  <si>
    <t>A2/1/19/117; P-62/2019</t>
  </si>
  <si>
    <t>20.04.2044</t>
  </si>
  <si>
    <t>2018.gadā uzsāktā projekta "Kalnciema vidusskolas pirmsskolas izglītības iestādes filiāles energoefektivitātes paaugstināšana" īstenošanai_x000D_</t>
  </si>
  <si>
    <t>A2/1/19/118; P-61/2019</t>
  </si>
  <si>
    <t>ERAF projekta (Nr.9.3.1.1/18/I/002) "Jelgavas novada pašvaldības deinstitucionalizācijas plānā iekļauto pakalpojumu infrastruktūras attīstība" īstenošanai</t>
  </si>
  <si>
    <t>A2/1/19/376; P-241/2019</t>
  </si>
  <si>
    <t>16.10.2019</t>
  </si>
  <si>
    <t>20.09.2044</t>
  </si>
  <si>
    <t>ELFLA projekta (Nr.19-06-A00702-000028) "Jelgavas novada lauku ceļu infrastruktūras pārbūve 2.kārta" īstenošanai</t>
  </si>
  <si>
    <t>A2/1/19/377; P-242/2019</t>
  </si>
  <si>
    <t>20.09.2039</t>
  </si>
  <si>
    <t>A2/1/20/611;
P-287/2020</t>
  </si>
  <si>
    <t>01.09.2020</t>
  </si>
  <si>
    <t>20.08.2040</t>
  </si>
  <si>
    <t>02.11.2020</t>
  </si>
  <si>
    <t>20.10.2025</t>
  </si>
  <si>
    <t>A2/1/20/797;
P-434/2020</t>
  </si>
  <si>
    <t>A2/1/20/819;
P-453/2020</t>
  </si>
  <si>
    <t>13.11.2020</t>
  </si>
  <si>
    <t>22.10.2040</t>
  </si>
  <si>
    <t>A2/1/20/820;
P-454/2020</t>
  </si>
  <si>
    <t>Valsts kase</t>
  </si>
  <si>
    <t>X</t>
  </si>
  <si>
    <t>SEB Banka</t>
  </si>
  <si>
    <t>Studiju kredīta nodrošināšanai</t>
  </si>
  <si>
    <t>15.10.2010</t>
  </si>
  <si>
    <t>15.12.2025</t>
  </si>
  <si>
    <t>Studējošā kredīta nodrošināšanai</t>
  </si>
  <si>
    <t>JNP/5-34.3/10/599</t>
  </si>
  <si>
    <t>Vides investīciju fonds</t>
  </si>
  <si>
    <t>14.12.2011</t>
  </si>
  <si>
    <t>01.10.2031</t>
  </si>
  <si>
    <t>Ūdenssaimniecības projekta realizēšanai Lielplatonē</t>
  </si>
  <si>
    <t>JNP/5-34.3/11/511</t>
  </si>
  <si>
    <t>JNP/5-34.3/11/516</t>
  </si>
  <si>
    <t>19.10.2011</t>
  </si>
  <si>
    <t>Jelgavas novada Dorupes ciema ūdenssaimniecības attīstība" projekta realizācijai</t>
  </si>
  <si>
    <t>JNP/5-34.3/13/155; GL00429</t>
  </si>
  <si>
    <t>22.05.2013</t>
  </si>
  <si>
    <t>01.01.2033</t>
  </si>
  <si>
    <t>Jelgavas novada Zaļenieku ciema ūdenssaimniecības attīstība" projekta realizācijai</t>
  </si>
  <si>
    <t>JNP/5-34.3/13/154; GL00530</t>
  </si>
  <si>
    <t>Projekta "Ūdenssaimniecības infrastruktūras attīstība Jelgavas novada Platones ciemā" realizācijai</t>
  </si>
  <si>
    <t>JNP/5-34.3/13/226; GL00531</t>
  </si>
  <si>
    <t>24.07.2013</t>
  </si>
  <si>
    <t>01.04.2033</t>
  </si>
  <si>
    <t>JNP/5-34.3/13/385</t>
  </si>
  <si>
    <t>28.11.2013</t>
  </si>
  <si>
    <t>14.07.2028</t>
  </si>
  <si>
    <t>Projekta "Ūdenssaimniecības pakalpojumu attīstība Kalnciemā 2.kārta" īstenošanai</t>
  </si>
  <si>
    <t>JNP/5-34.3.14/125; G/14/194</t>
  </si>
  <si>
    <t>28.03.2014</t>
  </si>
  <si>
    <t>20.12.2033</t>
  </si>
  <si>
    <t>Projekta "Jelgavas novada Svētes ciema ūdenssaimniecības attīstība" īstenošanai</t>
  </si>
  <si>
    <t>JNP/5-34.3.14/124; G/14/195</t>
  </si>
  <si>
    <t>ERAF projekta "Jelgavas novada Mazlauku ciema ūdenssaimniecības attīstība" īstenošanai</t>
  </si>
  <si>
    <t>JNP/5-34.1/14/15; G/14/496</t>
  </si>
  <si>
    <t>24.07.2014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</si>
  <si>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</si>
  <si>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</si>
  <si>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</si>
  <si>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Konteinera tipa katlu mājas izbūve</t>
  </si>
  <si>
    <t>Ūdensvada, saimnieciskās un lietus kanalizācijas tīklu izbūve Celtniecības ielā</t>
  </si>
  <si>
    <t>Zemgales ielas seguma atjaunošana</t>
  </si>
  <si>
    <t>Rīgas ielas gājēju celiņa pārbūve Ozolniekos</t>
  </si>
  <si>
    <t>Sociālās aprūpes centra Zemgale ēku energoefektivitātes pasākumi</t>
  </si>
  <si>
    <t>Atpūtas ielas posma izbūve Ānē</t>
  </si>
  <si>
    <t>Gājēju celiņa izbūve no autoceļa A8 līdz Branku ciemam</t>
  </si>
  <si>
    <t>Gājēju kustības organizācija un auto stāvlaukuma izbūve autoceļa P100 un Iecavas krastmalas ielas piegulošājā teritorijā Ozolniekos, Ozolnieku novadā</t>
  </si>
  <si>
    <t>Upes ielas izbūve</t>
  </si>
  <si>
    <t>24.11.2015</t>
  </si>
  <si>
    <t>25.10.2016</t>
  </si>
  <si>
    <t>19.08.2020</t>
  </si>
  <si>
    <t>12.10.2020</t>
  </si>
  <si>
    <t>18.12.2020</t>
  </si>
  <si>
    <t>07.05.2021.</t>
  </si>
  <si>
    <t>Aizņēmumi Jelgavas novada pašvaldībai</t>
  </si>
  <si>
    <t>Galvojumi Jelgavas novada pašvaldībai</t>
  </si>
  <si>
    <t>SEB banka</t>
  </si>
  <si>
    <t>"SEB banka" AS</t>
  </si>
  <si>
    <t>Ūdens ieguves, sagatavošanas un uzglabāšanas ietaišu izbūve, notekūdeņu attīrīšanas ietaišu izbūve, ūdens un kanalizācijas tīklu rekonstrukcija un paplašināšana Ozolnieku ciemā, Ozolnieku novadā</t>
  </si>
  <si>
    <t>28.08.2013</t>
  </si>
  <si>
    <t>16.10.2015</t>
  </si>
  <si>
    <t>16.09.2015</t>
  </si>
  <si>
    <t>Veikala pārbūve par Kalnciema sporta klubu</t>
  </si>
  <si>
    <t>A2/1/21/342;
P-230/2021
COVID VARAM</t>
  </si>
  <si>
    <t>22.06.2026</t>
  </si>
  <si>
    <t>28.06.2021</t>
  </si>
  <si>
    <t>Sporta laukuma labiekārtošana Staļģenes ciemā pie Staļģenes vidusskolas</t>
  </si>
  <si>
    <t>Elejas vidusskolas (sākumskola) teritorijas labiekārtošana</t>
  </si>
  <si>
    <t>A1/1/15/635, P-419/2015</t>
  </si>
  <si>
    <t>20.11.2025.</t>
  </si>
  <si>
    <t>A2/1/16/442,   P-319/2016</t>
  </si>
  <si>
    <t>20.10.2026.</t>
  </si>
  <si>
    <t>A2/1/16/445,  P-322/2016</t>
  </si>
  <si>
    <t>A2/1/16/446,  P-323/2016</t>
  </si>
  <si>
    <t>A2/1/20/571,  P-256/2020</t>
  </si>
  <si>
    <t>20.08.2040.</t>
  </si>
  <si>
    <t>A2/1/20/570,  P-257/2020</t>
  </si>
  <si>
    <t>A2/1/20/741,  P-386/2020</t>
  </si>
  <si>
    <t>20.09.2040.</t>
  </si>
  <si>
    <t>A2/1/20/742,  P-385/2020</t>
  </si>
  <si>
    <t>A2/1/20/898,  P-508/2020</t>
  </si>
  <si>
    <t>20.12.2040.</t>
  </si>
  <si>
    <t>A2/1/21/187,  P-128/2021,  COVID VARAM</t>
  </si>
  <si>
    <t>23.04.2041.</t>
  </si>
  <si>
    <t>A2/1/21/188/  P-127/2021,    COVID VARAM</t>
  </si>
  <si>
    <t>25.08.2028</t>
  </si>
  <si>
    <t>27.09.2030</t>
  </si>
  <si>
    <t>Plānotie</t>
  </si>
  <si>
    <t>Jnp aizņ.</t>
  </si>
  <si>
    <t>VK dati</t>
  </si>
  <si>
    <t>Ozo aizņ.</t>
  </si>
  <si>
    <t>Kopā</t>
  </si>
  <si>
    <t>JNP galvojumi</t>
  </si>
  <si>
    <t>Ozo galvoj</t>
  </si>
  <si>
    <t>JR15096</t>
  </si>
  <si>
    <t>JE15097</t>
  </si>
  <si>
    <t>Siltumtīklu izbūve Ozolniekos</t>
  </si>
  <si>
    <t>Šķeldas katlumājas izbūve Ozolniekos</t>
  </si>
  <si>
    <t>JE13103</t>
  </si>
  <si>
    <t>Ūdensapgādes un kanalizācijas izbūve Garozas ciemā, Salgales pagastā, Ozolnieku novadā</t>
  </si>
  <si>
    <t>20.05.2050.</t>
  </si>
  <si>
    <t>A1/1/21/664</t>
  </si>
  <si>
    <t>29.01.2021.</t>
  </si>
  <si>
    <t>20.10.2051.</t>
  </si>
  <si>
    <t>A1/1/20/294</t>
  </si>
  <si>
    <t>Prioritārais investīciju projekts "Ozolnieku sporta skolas stadiona pārbūve"</t>
  </si>
  <si>
    <t>A2/1/21/382,
P-266/2021
PRIO</t>
  </si>
  <si>
    <t>07.07.2021.</t>
  </si>
  <si>
    <t>20.06.2041.</t>
  </si>
  <si>
    <t>Ozolnieku vidusskolas sporta spēļu laukumu segumu atjaunošana</t>
  </si>
  <si>
    <t>A2/1/21/402
P-288/2021</t>
  </si>
  <si>
    <t>13.07.2021.</t>
  </si>
  <si>
    <t>01.10.2021.</t>
  </si>
  <si>
    <t>20.09.2041.</t>
  </si>
  <si>
    <t>Tilta ielas līdz Misas tiltam esošā seguma atjaunošana Cenā, Ozolnieku novadā</t>
  </si>
  <si>
    <t>A2/1/21/578
P-439-2021
COVID VARAM</t>
  </si>
  <si>
    <t>Gājēju ietves ar apgaismojumu posma izbūve Spartaka ielā Ozolniekos, Ozolnieku novadā</t>
  </si>
  <si>
    <t>A2/1/21/579
P-438/2021
COVID VARAM</t>
  </si>
  <si>
    <t>Ozolnieku novada pašvaldības ceļa Misas tilts-Glūdas esošās segas konstrukcijas pastiprināšaa ar cietā seguma izbūvi, Cenu ciemā, Ozolnieku novadā</t>
  </si>
  <si>
    <t>A2/1/21/580
P-437/2021
COVID VARAM</t>
  </si>
  <si>
    <t xml:space="preserve">Iecavas krastmalas ielas izbūve no rotācijas apļa līdz Rīgas 29, Ozolniekos, Ozolnieku novadā </t>
  </si>
  <si>
    <t>A2/1/21/581
P-436-2021
COVID VARAM</t>
  </si>
  <si>
    <t>Ozolnieku sporta skolas grīdas seguma atjaunošana</t>
  </si>
  <si>
    <t xml:space="preserve">A2/1/21/403
P-287-2021
</t>
  </si>
  <si>
    <t>Ozolnieku novada izglītības iestāžu telpu remontdarbi</t>
  </si>
  <si>
    <t>A2/1/21/404
P286/2021</t>
  </si>
  <si>
    <t>25.08.2021.</t>
  </si>
  <si>
    <t>Staļģenes vidusskolas teritorijas labiekārtošana</t>
  </si>
  <si>
    <t>A2/1/21/492
P-358/2021
AG PIP</t>
  </si>
  <si>
    <t>A2/1/21/493
P-357/2021
AG PIP</t>
  </si>
  <si>
    <t>20.08.2046.</t>
  </si>
  <si>
    <t>A2/1/21/494
P-356/2021
AG PIP</t>
  </si>
  <si>
    <t>21.08.2051.</t>
  </si>
  <si>
    <t>A2/1/21/582
P-435/2021
COVID VARAM</t>
  </si>
  <si>
    <t>20.09.2051.</t>
  </si>
  <si>
    <t>Tilta pār Vircavas upi uz ceļa Šalkas–Upmaļi–Vircavas tilts Nr. 46 Jaunsvirlaukas pagastā, Jelgavas novadā izbūve</t>
  </si>
  <si>
    <t>A2/1/21/6995P-534/2021</t>
  </si>
  <si>
    <t>10.11.2021.</t>
  </si>
  <si>
    <t>03.06.2020.</t>
  </si>
  <si>
    <t>KOPĀ NOSLĒGTIE AIZŅĒMUMU LĪGUMI</t>
  </si>
  <si>
    <t>PAVISAM AIZŅĒMUMI</t>
  </si>
  <si>
    <t>KOPĀ SAISTĪBAS</t>
  </si>
  <si>
    <t>Vircavas pagasta vidusskolas un sporta halles teritorijas labiekārtošana</t>
  </si>
  <si>
    <t>22.07.2022</t>
  </si>
  <si>
    <t>Apgaismota gājēju celiņa no A-8 līdz Platones centram izbūve, Platones pagastā, Jelgavas novadā</t>
  </si>
  <si>
    <t>29.12.2052.</t>
  </si>
  <si>
    <t>22.07.2052.</t>
  </si>
  <si>
    <t>23.08.2022</t>
  </si>
  <si>
    <t>A2/1/22/335
P 233/2022
COVID VARAM</t>
  </si>
  <si>
    <t>A2/1/22/243
P 159/2022
PRIO</t>
  </si>
  <si>
    <t>20.08.2032.</t>
  </si>
  <si>
    <t xml:space="preserve">A2/1/22/336
P‑232/2022
COVID VARAM
</t>
  </si>
  <si>
    <t>22.09.2042.</t>
  </si>
  <si>
    <t>Sesavas doktorāta izveide Sesavas pagastā, Jelgavas novadā</t>
  </si>
  <si>
    <t>20.10.2037.</t>
  </si>
  <si>
    <t>A2/1/22/478
P‑325/2022
COVID VARAM</t>
  </si>
  <si>
    <t>03.11.2022</t>
  </si>
  <si>
    <t>Pašvaldības transporta infrastruktūras attīstība Ozolnieku ciemā</t>
  </si>
  <si>
    <t>20.10.2042.</t>
  </si>
  <si>
    <t>A2/1/22/480
P‑324/2022
COVID VARAM</t>
  </si>
  <si>
    <t>21.10.2052.</t>
  </si>
  <si>
    <t>A1/1/22/501</t>
  </si>
  <si>
    <t>Prioritārā investīciju projekta "Ozolnieku sporta skolas stadiona pārbūve un labiekārtošana (sporta spēļu laukumu atjaunošana)" īstenošanai</t>
  </si>
  <si>
    <t>06.10.2022.</t>
  </si>
  <si>
    <t>A2/1/22/415
P-280/2022
PRIO</t>
  </si>
  <si>
    <t>20.04.2039</t>
  </si>
  <si>
    <t>Plānotie aizņēmumi Jelgavas novada pašvaldībai</t>
  </si>
  <si>
    <t>KOPĀ PLĀNOTIE AIZŅĒMUMI</t>
  </si>
  <si>
    <t>Prioritārā investīciju projekta "Zaļenieku pagasta kultūras nama energoefektivitātes paaugstināšana, pārbūve un teritorijas labiekārtošana" investīciju īstenošanai</t>
  </si>
  <si>
    <t>10.08.2023</t>
  </si>
  <si>
    <t>20.07.2053</t>
  </si>
  <si>
    <t xml:space="preserve">Projekts "Lielplatones pagasta Tirgus ielas virskārtas atjaunošana"	</t>
  </si>
  <si>
    <t>Projekts "Stacijas ielas, Elejā, virskārtas atjaunošana"</t>
  </si>
  <si>
    <t>Projekts "Parka ielas, Elejā, virskārtas atjaunošana"</t>
  </si>
  <si>
    <t>Projekts "Vircavas pagasta Mazlauku ciema Upes iela (Nr.15) virskārtas atjaunošana"</t>
  </si>
  <si>
    <t>Projekts "Kalnciema pagasta Lielās ielas un Mazās ielas virskārtas atjaunošana"</t>
  </si>
  <si>
    <t>23.08.2023</t>
  </si>
  <si>
    <t>24.08.2023</t>
  </si>
  <si>
    <t>20.07.2038</t>
  </si>
  <si>
    <t>20.07.2028</t>
  </si>
  <si>
    <t>20.07.2048</t>
  </si>
  <si>
    <t xml:space="preserve">Kohēzijas fonda projekta Nr. 5.3.1.0/17/I/014 "Ūdenssaimniecības attīstība Ozolnieku pagastā, Ozolnieku novadā" īstenošanai_x000D_
</t>
  </si>
  <si>
    <t>08.11.2022.</t>
  </si>
  <si>
    <t xml:space="preserve">Kohēzijas fonda projekta Nr. 4.3.1.0/17/A/009 "Centralizētās siltumapgādes pārvades un sadales sistēmas rekonstrukcija Ozolniekos" īstenošanai_x000D_
</t>
  </si>
  <si>
    <t>20.08.2028.</t>
  </si>
  <si>
    <t>07.09.2023.</t>
  </si>
  <si>
    <t>A2/1/23/340</t>
  </si>
  <si>
    <t>A2/1/23/281</t>
  </si>
  <si>
    <t>A12/1/23/283</t>
  </si>
  <si>
    <t>A2/1/23/282</t>
  </si>
  <si>
    <t>A2/1/23/279</t>
  </si>
  <si>
    <t>A2/1/23/280</t>
  </si>
  <si>
    <t>Projekts "Platones pagasta Centra iela asfalta virskārtas atjaunošana 780 m"</t>
  </si>
  <si>
    <t>A2/1/23/345</t>
  </si>
  <si>
    <t>20.08.2038.</t>
  </si>
  <si>
    <t>A2/1/23/344</t>
  </si>
  <si>
    <t>20.08.2043.</t>
  </si>
  <si>
    <t>A2/1/23/343</t>
  </si>
  <si>
    <t>A2/1/23/341</t>
  </si>
  <si>
    <t>A2/1/23/342</t>
  </si>
  <si>
    <t>Pavisam galvojumi</t>
  </si>
  <si>
    <t>A2/1/23/259
P-193/2023</t>
  </si>
  <si>
    <t>Projekts "Stadiona ielas posma no Meliorācijas ielas līdz Spartaka ielai braucamās daļas atjaunošana"</t>
  </si>
  <si>
    <t>20.09.2028.</t>
  </si>
  <si>
    <t>A2/1/23/392
P-311/2023</t>
  </si>
  <si>
    <t>27.09.2023.</t>
  </si>
  <si>
    <t>A2/1/23/393
P-312/2023</t>
  </si>
  <si>
    <t>A2/1/23/391
P310-2023</t>
  </si>
  <si>
    <t>20.09.2053.</t>
  </si>
  <si>
    <t>28.09.2023.</t>
  </si>
  <si>
    <t>20.07.2018.</t>
  </si>
  <si>
    <t>20.06.2040.</t>
  </si>
  <si>
    <t>12.09.2023.</t>
  </si>
  <si>
    <t>G/23/130</t>
  </si>
  <si>
    <t>Kopā noslēgtie galvojumu līgumi</t>
  </si>
  <si>
    <t>20.08.2041.</t>
  </si>
  <si>
    <t>A2/1/24/3
P3/2024</t>
  </si>
  <si>
    <t>20.02.2044.</t>
  </si>
  <si>
    <t>07.03.2024.</t>
  </si>
  <si>
    <t>Nekustamā īpašuma Skolas iela 4B, Ozolnieki, Ozolnieku pagastā iegāde</t>
  </si>
  <si>
    <t>A2/1/24/4
P-4/2024</t>
  </si>
  <si>
    <t>Parāds uz 01.01.2025.</t>
  </si>
  <si>
    <t>2025.gadā  pamatsummas atmaksa</t>
  </si>
  <si>
    <t>2025.gadā  Apkalpošanas maksas</t>
  </si>
  <si>
    <t>2025.gadā  Procentu maksas</t>
  </si>
  <si>
    <t>Četru jaunu M3 kategorijas autobusu iegāde Jelgavas novada pašvaldības skolēnu pārvadājumu nodrošināšanai</t>
  </si>
  <si>
    <t>Latvijas- Lietuvas pārrobežu sadarbības programmas projekts (Nr. LL-00077) "Esoša ūdens rezervuāra atjaunošana un ūdens ņemšanas vietu izbūve ugunsdzēsības vajadzībām Jēkabniekos, Svētes pagastā, Jelgavas novadā"</t>
  </si>
  <si>
    <t>Prioritārais investīciju projekts "Zaļenieku pagasta kultūras nama energoefektivitātes paaugstināšana, restaurācija un teritorijas labiekārtošana"</t>
  </si>
  <si>
    <t>AF projekts (Nr. 1.2.3.i.0/1/23/A/CFLA/052) "Līvbērzes pagasta pārvaldes ēkas energoefektivitātes paaugstināšana"</t>
  </si>
  <si>
    <t>AF projekts (Nr. 1.2.1.3.i.0/1/23/A/CFLA/051) "Jelgavas novada Līvbērzes pagasta aktivitāšu centra "Līvbērze" energoefektivitātes paaugstināšana"</t>
  </si>
  <si>
    <t xml:space="preserve">TPF projekts (Nr. 6.1.1.3/1/24/A/003) "Uzņēmējdarbībai nepieciešamās publiskās infrastruktūras attīstība Jelgavas novadā 1.daļa" </t>
  </si>
  <si>
    <t>TPF projekts (Nr. 6.1.1.3/1/24/A/004) "Uzņēmējdarbībai nepieciešamās publiskās infrastruktūras attīstība Jelgavas novadā 2.daļa"</t>
  </si>
  <si>
    <t>Eiropas Komisijas LIFE Vides programmas līdzfinansēts projekts (Nr. LIFE18IPE/LV/000014) Latvijas upju baseinu apsaimniekošanas plānu ieviešana laba virszemes ūdens stāvokļa sasniegšanai</t>
  </si>
  <si>
    <t>AF projekts (Nr. 1.2.1.3.i.0/1/23/A/CFLA/050) "Jelgavas novada Valgundes pagasta pārvaldes ēkas energoefektivitātes paaugstināšana"</t>
  </si>
  <si>
    <t>18.07.2024</t>
  </si>
  <si>
    <t>20.06.2031</t>
  </si>
  <si>
    <t>30.07.2024</t>
  </si>
  <si>
    <t>20.07.2027</t>
  </si>
  <si>
    <t>20.07.2044</t>
  </si>
  <si>
    <t>05.09.2024</t>
  </si>
  <si>
    <t>20.08.2054</t>
  </si>
  <si>
    <t>03.10.2024</t>
  </si>
  <si>
    <t>20.09.2049</t>
  </si>
  <si>
    <t>01.11.2024</t>
  </si>
  <si>
    <t>20.10.2049</t>
  </si>
  <si>
    <t>A2/124/286
P-265/2024</t>
  </si>
  <si>
    <t>A2/1/24/250
P-230/2024</t>
  </si>
  <si>
    <t>A2/1/24/119
P-114/2024</t>
  </si>
  <si>
    <t xml:space="preserve">A2/1/24/131
P-126/2024
</t>
  </si>
  <si>
    <t xml:space="preserve">A2/1/24/130
P-125/2024
</t>
  </si>
  <si>
    <t>A2/1/24/128
P-123/2024</t>
  </si>
  <si>
    <t>A2/1/24/129
P-124/2024</t>
  </si>
  <si>
    <t>A2/1/24/193
P- 181/2024</t>
  </si>
  <si>
    <t>A2//24/194
P-182/2024</t>
  </si>
  <si>
    <t>Jelgavas novada pašvaldības publiskās ceļa infrastruktūras attīstība uzņēmējdarbības atbalstam Nr. 5.1.1.1/2/24A/001 (Izgāztuves ceļš)</t>
  </si>
  <si>
    <t>A2/1/16/170;
 P-95/2016</t>
  </si>
  <si>
    <t>A2/1/16/171;
 P-97/2016</t>
  </si>
  <si>
    <t>A2/1/16/299;
 P-206/2016</t>
  </si>
  <si>
    <t>Kurināmā iegādei 2024./2025. gada apkures sezonas nodrošināšanai</t>
  </si>
  <si>
    <t>06.12.2024.</t>
  </si>
  <si>
    <t>20.11.2026.</t>
  </si>
  <si>
    <t>A1/1/18/475</t>
  </si>
  <si>
    <t xml:space="preserve">                </t>
  </si>
  <si>
    <t>A2/1/21/583
P-434/2021
COVID VARAM</t>
  </si>
  <si>
    <t>A2/1/25/98
P-94/2025</t>
  </si>
  <si>
    <t>08.05.2025.</t>
  </si>
  <si>
    <t>20.04.2040.</t>
  </si>
  <si>
    <t>A2/1/25/257
P-251/2025</t>
  </si>
  <si>
    <t>24.07.2025.</t>
  </si>
  <si>
    <t>20.07.2045.</t>
  </si>
  <si>
    <t>20.08.2045.</t>
  </si>
  <si>
    <t>26.08.2025.</t>
  </si>
  <si>
    <t>A2/1/25/305
P-295/2025</t>
  </si>
  <si>
    <t>Kurināmā iegādei 2025/2026 gada apkures sezonai</t>
  </si>
  <si>
    <t>11.2025.</t>
  </si>
  <si>
    <t>11.2027.</t>
  </si>
  <si>
    <t>Plānotie galvojumi</t>
  </si>
  <si>
    <t>20.10.2035.</t>
  </si>
  <si>
    <t>A2/1/25/431
P-409/2025</t>
  </si>
  <si>
    <t>06.11.2025.</t>
  </si>
  <si>
    <t>A2/1/25/430
P-408/2025</t>
  </si>
  <si>
    <t>Jelgavas novada pašvaldības aizņēmumu un galvojumu saistību apmērs 2025. gadā un turpmākajos gados</t>
  </si>
  <si>
    <t>3. pielikums</t>
  </si>
  <si>
    <t>Jelgavas novada pašvaldības 2025. gada 26. novembra</t>
  </si>
  <si>
    <t>saistošajiem noteikumiem Nr. 15</t>
  </si>
  <si>
    <t xml:space="preserve">Investīciju projekta "Attālinātas darba vides attīstīšana Jelgavas novada pašvaldībā attālināto pakalpojumu nodrošināšanai" īstenošanai </t>
  </si>
  <si>
    <t>ERAF projekta Nr.3.3.1.0/16/I/032 "Uzņēmējdarbības attīstībai nepieciešamās infrastruktūras attīstība Jelgavas novadā 2.kārta" īstenošanai</t>
  </si>
  <si>
    <t>ELFLA projekta (Nr.17-06-A00702-000125) "Jelgavas novada lauku ceļu infrastruktūras pārbūve" īstenošanai</t>
  </si>
  <si>
    <t>Latvijas-Lietuvas pārrobežu sadarbības projekta (Nr.LLI-313) "Interaktīvas sabiedriskas vietas izveide Elejas muižas parkā – Aizraujošais ceļojums muižu parkos četros gadalaikos" īstenošanai</t>
  </si>
  <si>
    <t>Sociālo iestāžu investīciju projekta "SARC "Staļģene" telpu pārbūve un teritorijas labiekārtošana" īstenošanai</t>
  </si>
  <si>
    <t>Kultūras iestāžu investīciju projekta "Līvbērzes kultūras nama energoefektivitātes paaugstināšana" īstenošanai</t>
  </si>
  <si>
    <t>Investīciju projekta "Jelgavas novada pašvaldības Elejas pagasta ceļa "A6 Bauskas šoseja-Ozolmuiža-Daumanti Nr. 40" 1,5 km posma pārbūve" īstenošanai</t>
  </si>
  <si>
    <t>Investīciju projekts "Jelgavas novada pašvaldības Līvbērzes pagasta Jelgavas ielas transporta infrastruktūras attīstība" īstenošanai</t>
  </si>
  <si>
    <t>Investīciju projekta "Vilces pagasta Ziedkalnes ceļa seguma atjaunošana" īstenošanai</t>
  </si>
  <si>
    <t>Ceļa "Misas tilts - Glūdas" esošās segas konstrukcijas pastiprināšana ar cietā seguma izbūvi - 2.kārta, Cenu pagasts, Jelgavas novads</t>
  </si>
  <si>
    <t>Projekts "Cietā seguma un apgaismojuma izbūve Ievu ielā, Iecēnu ciemā, Cenu pagastā"</t>
  </si>
  <si>
    <t>Projekts "Vilces pagasta Vilces kapu ceļa Nr.54 virskārtas atjaunošana 0,56 km"</t>
  </si>
  <si>
    <t>Projekts "Valgundes pagasta Celtnieku ielas virskārtas atjaunošana 1.3 km"</t>
  </si>
  <si>
    <t>Projekts "Līvbērzes pagasta Bērzu ielas 650 m un Kooperatīva ielas 200 m virskārtas atjaunošana"</t>
  </si>
  <si>
    <t>Projekts "Kastaņu ielas, Bērvircavā seguma virskārtas atjaunošana, Sesavas pagasts"</t>
  </si>
  <si>
    <t>projekts "Salgales pagasta Garozas ciema Pļavu ielas (480 m) virskārtas asfaltēšana"</t>
  </si>
  <si>
    <t>Projekts "Glūdas pagasta Skolas ielas un Dārza ielas (Nr.5), Nākotnē, virskārtas atjaunošana"</t>
  </si>
  <si>
    <t>Prioritārais investīciju projekts "SARC Eleja teritorijas labiekārtošana"</t>
  </si>
  <si>
    <t>ERAF projekts (Nr.5.1.1.1/2/25/A/032) "Jelgavas novada pašvaldības divu publiskās ceļu infrastruktūras attīstība - uzņēmējdarbības atbalstam" (Ābelīšu ceļš., Niedru iela)</t>
  </si>
  <si>
    <t>AF projekts (Nr.1.2.1.3.i.0/1/23/A/CFLA/053) "Elejas vidusskolas mājturības un tehnoloģiju darbnīcas telpu atjaunošana un energoefektivitātes paaugstināšana"</t>
  </si>
  <si>
    <t>Prioritārais investīciju projekts "Meliorācijas sistēmas atjaunošana Viesturciemā, Glūdas pagastā, Jelgavas novadā"</t>
  </si>
  <si>
    <t>Prioritārais investīciju projekts "Remontdarbu veikšana Jelgavas novada Sociālās aprūpes centra "Zemgale" B korpusā"</t>
  </si>
  <si>
    <t>Kohēzijas fonda projekta Nr. 5.3.1.0/17/I/014 "Ūdenssaimniecības attīstība Ozolnieku pagastā, Ozolnieku novadā" īstenošanai</t>
  </si>
  <si>
    <t>Kohēzijas fonda projekta Nr. 4.3.1.0/22/A/023 "Fosilā kurināmā aizstāšana Ozolniekos, Jelgavas novadā" īstenošanai</t>
  </si>
  <si>
    <t>Valsts nozīmes arhitektūras pieminekļa investīciju projekta "Dzīvojamās ēkas vienkāršotā atjaunošana ar telpu grupas funkcijas maiņu - Vilces doktorāta izveide" īstenošanai</t>
  </si>
  <si>
    <t>Investīciju projekta "Valgundes pagasta IKSC "Avoti" energoefektivitātes paaugstināšana" īstenošanai (2020.gadā 186 598EUR, 2021.gadā 435 394 EUR)</t>
  </si>
  <si>
    <t>Prioritārā investīciju projekta "Ūdensvada, saimnieciskās un lietus kanalizācijas tīklu izbūve un seguma atjaunošana Spartaka, Iecavas un Puķu ielās Ozolniekos, Ozolnieku pagastā, Ozolnieku novadā" īstenošanai</t>
  </si>
  <si>
    <t xml:space="preserve">Latvijas–Lietuvas pārrobežu sadarbības programmas projekta (Nr.LLI-444) "Jaunu ilgtspējīgu risinājumu integrācija kultūras mantojumā"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</si>
</sst>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15" x14ac:knownFonts="1">
    <font>
      <sz val="10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u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9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1" fillId="0" borderId="0"/>
    <xf numFmtId="0" fontId="14" fillId="0" borderId="0"/>
  </cellStyleXfs>
  <cellXfs count="186">
    <xf numFmtId="0" fontId="0" fillId="0" borderId="0" xfId="0"/>
    <xf numFmtId="0" fontId="4" fillId="0" borderId="0" xfId="1" applyFont="1"/>
    <xf numFmtId="0" fontId="4" fillId="0" borderId="0" xfId="1" applyFont="1" applyAlignment="1">
      <alignment horizontal="center"/>
    </xf>
    <xf numFmtId="0" fontId="6" fillId="0" borderId="0" xfId="3" applyFont="1"/>
    <xf numFmtId="0" fontId="6" fillId="0" borderId="0" xfId="3" applyFont="1" applyAlignment="1" applyProtection="1">
      <alignment horizontal="center"/>
      <protection locked="0"/>
    </xf>
    <xf numFmtId="0" fontId="6" fillId="0" borderId="0" xfId="3" applyFont="1" applyProtection="1">
      <protection locked="0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 applyProtection="1">
      <alignment horizontal="center" vertical="center" wrapText="1"/>
      <protection locked="0"/>
    </xf>
    <xf numFmtId="0" fontId="4" fillId="0" borderId="1" xfId="3" applyFont="1" applyBorder="1" applyAlignment="1">
      <alignment horizontal="center" wrapText="1"/>
    </xf>
    <xf numFmtId="0" fontId="4" fillId="0" borderId="1" xfId="1" applyFont="1" applyBorder="1" applyAlignment="1">
      <alignment horizontal="center"/>
    </xf>
    <xf numFmtId="49" fontId="4" fillId="0" borderId="1" xfId="3" applyNumberFormat="1" applyFont="1" applyBorder="1" applyAlignment="1" applyProtection="1">
      <alignment horizontal="left" wrapText="1"/>
      <protection locked="0"/>
    </xf>
    <xf numFmtId="0" fontId="4" fillId="0" borderId="1" xfId="1" applyFont="1" applyBorder="1"/>
    <xf numFmtId="0" fontId="4" fillId="0" borderId="1" xfId="1" applyFont="1" applyBorder="1" applyAlignment="1">
      <alignment wrapText="1"/>
    </xf>
    <xf numFmtId="0" fontId="9" fillId="0" borderId="0" xfId="1" applyFont="1"/>
    <xf numFmtId="3" fontId="8" fillId="0" borderId="1" xfId="1" applyNumberFormat="1" applyFont="1" applyBorder="1"/>
    <xf numFmtId="2" fontId="4" fillId="0" borderId="1" xfId="1" applyNumberFormat="1" applyFont="1" applyBorder="1"/>
    <xf numFmtId="0" fontId="4" fillId="0" borderId="1" xfId="3" applyFont="1" applyBorder="1" applyAlignment="1">
      <alignment horizontal="right" wrapText="1"/>
    </xf>
    <xf numFmtId="0" fontId="4" fillId="0" borderId="0" xfId="4" applyFont="1"/>
    <xf numFmtId="164" fontId="4" fillId="0" borderId="0" xfId="1" applyNumberFormat="1" applyFont="1"/>
    <xf numFmtId="3" fontId="9" fillId="0" borderId="0" xfId="1" applyNumberFormat="1" applyFont="1"/>
    <xf numFmtId="3" fontId="4" fillId="0" borderId="0" xfId="1" applyNumberFormat="1" applyFont="1"/>
    <xf numFmtId="3" fontId="4" fillId="0" borderId="6" xfId="3" applyNumberFormat="1" applyFont="1" applyBorder="1" applyAlignment="1">
      <alignment horizontal="right" vertical="center" wrapText="1"/>
    </xf>
    <xf numFmtId="3" fontId="4" fillId="0" borderId="0" xfId="3" applyNumberFormat="1" applyFont="1" applyAlignment="1">
      <alignment horizontal="right" vertical="center" wrapText="1"/>
    </xf>
    <xf numFmtId="0" fontId="8" fillId="2" borderId="1" xfId="1" applyFont="1" applyFill="1" applyBorder="1" applyAlignment="1">
      <alignment horizontal="center"/>
    </xf>
    <xf numFmtId="3" fontId="8" fillId="2" borderId="1" xfId="3" applyNumberFormat="1" applyFont="1" applyFill="1" applyBorder="1" applyAlignment="1" applyProtection="1">
      <alignment horizontal="right" wrapText="1"/>
      <protection locked="0"/>
    </xf>
    <xf numFmtId="0" fontId="4" fillId="2" borderId="0" xfId="1" applyFont="1" applyFill="1"/>
    <xf numFmtId="0" fontId="8" fillId="2" borderId="3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49" fontId="4" fillId="2" borderId="1" xfId="3" applyNumberFormat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/>
    <xf numFmtId="164" fontId="8" fillId="2" borderId="1" xfId="1" applyNumberFormat="1" applyFont="1" applyFill="1" applyBorder="1"/>
    <xf numFmtId="0" fontId="4" fillId="2" borderId="1" xfId="1" applyFont="1" applyFill="1" applyBorder="1" applyAlignment="1">
      <alignment wrapText="1"/>
    </xf>
    <xf numFmtId="0" fontId="4" fillId="2" borderId="2" xfId="3" applyFont="1" applyFill="1" applyBorder="1" applyAlignment="1" applyProtection="1">
      <alignment horizontal="left" vertical="top" wrapText="1"/>
      <protection locked="0"/>
    </xf>
    <xf numFmtId="49" fontId="4" fillId="2" borderId="3" xfId="3" applyNumberFormat="1" applyFont="1" applyFill="1" applyBorder="1" applyAlignment="1" applyProtection="1">
      <alignment horizontal="center" wrapText="1"/>
      <protection locked="0"/>
    </xf>
    <xf numFmtId="3" fontId="4" fillId="2" borderId="1" xfId="3" applyNumberFormat="1" applyFont="1" applyFill="1" applyBorder="1" applyAlignment="1" applyProtection="1">
      <alignment horizontal="right" vertical="center"/>
      <protection locked="0"/>
    </xf>
    <xf numFmtId="0" fontId="8" fillId="2" borderId="0" xfId="1" applyFont="1" applyFill="1"/>
    <xf numFmtId="3" fontId="4" fillId="2" borderId="1" xfId="1" applyNumberFormat="1" applyFont="1" applyFill="1" applyBorder="1"/>
    <xf numFmtId="49" fontId="8" fillId="2" borderId="1" xfId="3" applyNumberFormat="1" applyFont="1" applyFill="1" applyBorder="1" applyAlignment="1" applyProtection="1">
      <alignment horizontal="left" wrapText="1"/>
      <protection locked="0"/>
    </xf>
    <xf numFmtId="49" fontId="8" fillId="2" borderId="1" xfId="3" applyNumberFormat="1" applyFont="1" applyFill="1" applyBorder="1" applyAlignment="1" applyProtection="1">
      <alignment horizontal="center" vertical="center" wrapText="1"/>
      <protection locked="0"/>
    </xf>
    <xf numFmtId="49" fontId="8" fillId="2" borderId="3" xfId="3" applyNumberFormat="1" applyFont="1" applyFill="1" applyBorder="1" applyAlignment="1" applyProtection="1">
      <alignment horizontal="center" wrapText="1"/>
      <protection locked="0"/>
    </xf>
    <xf numFmtId="3" fontId="8" fillId="2" borderId="1" xfId="3" applyNumberFormat="1" applyFont="1" applyFill="1" applyBorder="1" applyAlignment="1" applyProtection="1">
      <alignment wrapText="1"/>
      <protection locked="0"/>
    </xf>
    <xf numFmtId="1" fontId="8" fillId="2" borderId="1" xfId="1" applyNumberFormat="1" applyFont="1" applyFill="1" applyBorder="1"/>
    <xf numFmtId="3" fontId="8" fillId="2" borderId="1" xfId="3" applyNumberFormat="1" applyFont="1" applyFill="1" applyBorder="1" applyAlignment="1" applyProtection="1">
      <alignment horizontal="right" vertical="center"/>
      <protection locked="0"/>
    </xf>
    <xf numFmtId="49" fontId="4" fillId="0" borderId="1" xfId="3" applyNumberFormat="1" applyFont="1" applyBorder="1" applyAlignment="1" applyProtection="1">
      <alignment horizontal="center" vertical="center" wrapText="1"/>
      <protection locked="0"/>
    </xf>
    <xf numFmtId="0" fontId="8" fillId="2" borderId="0" xfId="1" applyFont="1" applyFill="1" applyAlignment="1">
      <alignment vertical="center"/>
    </xf>
    <xf numFmtId="0" fontId="8" fillId="2" borderId="0" xfId="1" applyFont="1" applyFill="1" applyAlignment="1">
      <alignment horizontal="center" vertical="center"/>
    </xf>
    <xf numFmtId="0" fontId="4" fillId="2" borderId="3" xfId="1" applyFont="1" applyFill="1" applyBorder="1" applyAlignment="1">
      <alignment horizontal="center"/>
    </xf>
    <xf numFmtId="0" fontId="4" fillId="0" borderId="0" xfId="1" applyFont="1" applyAlignment="1">
      <alignment vertical="top"/>
    </xf>
    <xf numFmtId="49" fontId="4" fillId="2" borderId="1" xfId="3" applyNumberFormat="1" applyFont="1" applyFill="1" applyBorder="1" applyAlignment="1" applyProtection="1">
      <alignment horizontal="left" vertical="top" wrapText="1"/>
      <protection locked="0"/>
    </xf>
    <xf numFmtId="0" fontId="4" fillId="0" borderId="1" xfId="1" applyFont="1" applyBorder="1" applyAlignment="1">
      <alignment vertical="top"/>
    </xf>
    <xf numFmtId="0" fontId="4" fillId="0" borderId="0" xfId="1" applyFont="1" applyAlignment="1">
      <alignment vertical="top" wrapText="1"/>
    </xf>
    <xf numFmtId="0" fontId="4" fillId="2" borderId="1" xfId="3" applyFont="1" applyFill="1" applyBorder="1" applyAlignment="1" applyProtection="1">
      <alignment horizontal="left" vertical="top" wrapText="1"/>
      <protection locked="0"/>
    </xf>
    <xf numFmtId="49" fontId="4" fillId="0" borderId="6" xfId="0" applyNumberFormat="1" applyFont="1" applyBorder="1" applyAlignment="1">
      <alignment horizontal="left" vertical="top" wrapText="1"/>
    </xf>
    <xf numFmtId="49" fontId="4" fillId="2" borderId="3" xfId="3" applyNumberFormat="1" applyFont="1" applyFill="1" applyBorder="1" applyAlignment="1" applyProtection="1">
      <alignment horizontal="left" vertical="top" wrapText="1"/>
      <protection locked="0"/>
    </xf>
    <xf numFmtId="49" fontId="4" fillId="0" borderId="1" xfId="0" applyNumberFormat="1" applyFont="1" applyBorder="1" applyAlignment="1">
      <alignment horizontal="left" vertical="top" wrapText="1"/>
    </xf>
    <xf numFmtId="49" fontId="10" fillId="0" borderId="1" xfId="3" applyNumberFormat="1" applyFont="1" applyBorder="1" applyAlignment="1">
      <alignment horizontal="center" vertical="top"/>
    </xf>
    <xf numFmtId="49" fontId="4" fillId="0" borderId="6" xfId="3" applyNumberFormat="1" applyFont="1" applyBorder="1" applyAlignment="1" applyProtection="1">
      <alignment horizontal="left" vertical="top" wrapText="1"/>
      <protection locked="0"/>
    </xf>
    <xf numFmtId="0" fontId="4" fillId="0" borderId="0" xfId="4" applyFont="1" applyAlignment="1">
      <alignment vertical="top"/>
    </xf>
    <xf numFmtId="4" fontId="4" fillId="2" borderId="0" xfId="1" applyNumberFormat="1" applyFont="1" applyFill="1"/>
    <xf numFmtId="0" fontId="4" fillId="0" borderId="1" xfId="0" applyFont="1" applyBorder="1" applyAlignment="1">
      <alignment horizontal="left" vertical="top" wrapText="1"/>
    </xf>
    <xf numFmtId="49" fontId="4" fillId="2" borderId="5" xfId="3" applyNumberFormat="1" applyFont="1" applyFill="1" applyBorder="1" applyAlignment="1" applyProtection="1">
      <alignment horizontal="left" vertical="top" wrapText="1"/>
      <protection locked="0"/>
    </xf>
    <xf numFmtId="49" fontId="4" fillId="0" borderId="3" xfId="0" applyNumberFormat="1" applyFont="1" applyBorder="1" applyAlignment="1">
      <alignment horizontal="left" vertical="top" wrapText="1"/>
    </xf>
    <xf numFmtId="0" fontId="4" fillId="2" borderId="0" xfId="1" applyFont="1" applyFill="1" applyAlignment="1">
      <alignment horizontal="left" vertical="top"/>
    </xf>
    <xf numFmtId="0" fontId="4" fillId="2" borderId="1" xfId="1" applyFont="1" applyFill="1" applyBorder="1" applyAlignment="1">
      <alignment horizontal="left" vertical="top" wrapText="1"/>
    </xf>
    <xf numFmtId="14" fontId="4" fillId="2" borderId="1" xfId="1" applyNumberFormat="1" applyFont="1" applyFill="1" applyBorder="1" applyAlignment="1">
      <alignment horizontal="left" vertical="top"/>
    </xf>
    <xf numFmtId="0" fontId="12" fillId="0" borderId="0" xfId="0" applyFont="1" applyAlignment="1">
      <alignment horizontal="left" vertical="top" wrapText="1"/>
    </xf>
    <xf numFmtId="49" fontId="4" fillId="2" borderId="8" xfId="0" applyNumberFormat="1" applyFont="1" applyFill="1" applyBorder="1" applyAlignment="1">
      <alignment horizontal="left" vertical="top"/>
    </xf>
    <xf numFmtId="49" fontId="4" fillId="2" borderId="1" xfId="0" applyNumberFormat="1" applyFont="1" applyFill="1" applyBorder="1" applyAlignment="1">
      <alignment horizontal="left" vertical="top"/>
    </xf>
    <xf numFmtId="49" fontId="4" fillId="2" borderId="2" xfId="3" applyNumberFormat="1" applyFont="1" applyFill="1" applyBorder="1" applyAlignment="1" applyProtection="1">
      <alignment horizontal="left" vertical="top" wrapText="1"/>
      <protection locked="0"/>
    </xf>
    <xf numFmtId="0" fontId="4" fillId="2" borderId="4" xfId="1" applyFont="1" applyFill="1" applyBorder="1" applyAlignment="1">
      <alignment horizontal="left" vertical="top" wrapText="1"/>
    </xf>
    <xf numFmtId="0" fontId="4" fillId="2" borderId="2" xfId="1" applyFont="1" applyFill="1" applyBorder="1" applyAlignment="1">
      <alignment horizontal="left" vertical="top" wrapText="1"/>
    </xf>
    <xf numFmtId="49" fontId="4" fillId="0" borderId="7" xfId="6" applyNumberFormat="1" applyFont="1" applyBorder="1" applyAlignment="1">
      <alignment horizontal="left" vertical="top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0" borderId="0" xfId="1" applyFont="1" applyAlignment="1">
      <alignment vertical="center"/>
    </xf>
    <xf numFmtId="49" fontId="4" fillId="0" borderId="1" xfId="3" applyNumberFormat="1" applyFont="1" applyBorder="1" applyAlignment="1" applyProtection="1">
      <alignment horizontal="left" vertical="top" wrapText="1"/>
      <protection locked="0"/>
    </xf>
    <xf numFmtId="164" fontId="4" fillId="2" borderId="1" xfId="1" applyNumberFormat="1" applyFont="1" applyFill="1" applyBorder="1" applyAlignment="1">
      <alignment horizontal="right" vertical="top"/>
    </xf>
    <xf numFmtId="164" fontId="8" fillId="2" borderId="1" xfId="1" applyNumberFormat="1" applyFont="1" applyFill="1" applyBorder="1" applyAlignment="1">
      <alignment horizontal="right" vertical="top"/>
    </xf>
    <xf numFmtId="3" fontId="4" fillId="2" borderId="1" xfId="3" applyNumberFormat="1" applyFont="1" applyFill="1" applyBorder="1" applyAlignment="1" applyProtection="1">
      <alignment horizontal="right" vertical="top"/>
      <protection locked="0"/>
    </xf>
    <xf numFmtId="1" fontId="4" fillId="0" borderId="1" xfId="1" applyNumberFormat="1" applyFont="1" applyBorder="1" applyAlignment="1">
      <alignment horizontal="right" vertical="center"/>
    </xf>
    <xf numFmtId="3" fontId="4" fillId="0" borderId="1" xfId="3" applyNumberFormat="1" applyFont="1" applyBorder="1" applyAlignment="1" applyProtection="1">
      <alignment horizontal="right" vertical="center"/>
      <protection locked="0"/>
    </xf>
    <xf numFmtId="164" fontId="8" fillId="0" borderId="1" xfId="1" applyNumberFormat="1" applyFont="1" applyBorder="1" applyAlignment="1">
      <alignment horizontal="right" vertical="center"/>
    </xf>
    <xf numFmtId="3" fontId="4" fillId="2" borderId="1" xfId="3" applyNumberFormat="1" applyFont="1" applyFill="1" applyBorder="1" applyAlignment="1" applyProtection="1">
      <alignment horizontal="right" vertical="top" wrapText="1"/>
      <protection locked="0"/>
    </xf>
    <xf numFmtId="3" fontId="4" fillId="2" borderId="1" xfId="1" applyNumberFormat="1" applyFont="1" applyFill="1" applyBorder="1" applyAlignment="1">
      <alignment horizontal="right" vertical="top"/>
    </xf>
    <xf numFmtId="49" fontId="13" fillId="0" borderId="1" xfId="0" applyNumberFormat="1" applyFont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right" vertical="center"/>
    </xf>
    <xf numFmtId="3" fontId="4" fillId="2" borderId="6" xfId="0" applyNumberFormat="1" applyFont="1" applyFill="1" applyBorder="1" applyAlignment="1">
      <alignment horizontal="right" vertical="top"/>
    </xf>
    <xf numFmtId="3" fontId="13" fillId="2" borderId="1" xfId="0" applyNumberFormat="1" applyFont="1" applyFill="1" applyBorder="1" applyAlignment="1">
      <alignment horizontal="right" vertical="center"/>
    </xf>
    <xf numFmtId="3" fontId="8" fillId="2" borderId="1" xfId="1" applyNumberFormat="1" applyFont="1" applyFill="1" applyBorder="1" applyAlignment="1">
      <alignment horizontal="right" vertical="top"/>
    </xf>
    <xf numFmtId="0" fontId="4" fillId="0" borderId="0" xfId="1" applyFont="1" applyAlignment="1">
      <alignment horizontal="right"/>
    </xf>
    <xf numFmtId="0" fontId="6" fillId="0" borderId="0" xfId="3" applyFont="1" applyAlignment="1" applyProtection="1">
      <alignment horizontal="right"/>
      <protection locked="0"/>
    </xf>
    <xf numFmtId="0" fontId="8" fillId="0" borderId="1" xfId="3" applyFont="1" applyBorder="1" applyAlignment="1">
      <alignment horizontal="right" vertical="center" wrapText="1"/>
    </xf>
    <xf numFmtId="3" fontId="4" fillId="2" borderId="1" xfId="0" applyNumberFormat="1" applyFont="1" applyFill="1" applyBorder="1" applyAlignment="1">
      <alignment horizontal="right" vertical="top"/>
    </xf>
    <xf numFmtId="3" fontId="4" fillId="2" borderId="1" xfId="3" applyNumberFormat="1" applyFont="1" applyFill="1" applyBorder="1" applyAlignment="1" applyProtection="1">
      <alignment horizontal="right" wrapText="1"/>
      <protection locked="0"/>
    </xf>
    <xf numFmtId="3" fontId="4" fillId="2" borderId="1" xfId="1" applyNumberFormat="1" applyFont="1" applyFill="1" applyBorder="1" applyAlignment="1">
      <alignment horizontal="right"/>
    </xf>
    <xf numFmtId="0" fontId="4" fillId="0" borderId="1" xfId="1" applyFont="1" applyBorder="1" applyAlignment="1">
      <alignment horizontal="right"/>
    </xf>
    <xf numFmtId="0" fontId="4" fillId="0" borderId="1" xfId="1" applyFont="1" applyBorder="1" applyAlignment="1">
      <alignment horizontal="right" wrapText="1"/>
    </xf>
    <xf numFmtId="3" fontId="4" fillId="0" borderId="0" xfId="1" applyNumberFormat="1" applyFont="1" applyAlignment="1">
      <alignment horizontal="right"/>
    </xf>
    <xf numFmtId="0" fontId="8" fillId="3" borderId="1" xfId="1" applyFont="1" applyFill="1" applyBorder="1" applyAlignment="1">
      <alignment horizontal="center"/>
    </xf>
    <xf numFmtId="3" fontId="8" fillId="3" borderId="1" xfId="3" applyNumberFormat="1" applyFont="1" applyFill="1" applyBorder="1" applyAlignment="1" applyProtection="1">
      <alignment horizontal="right" wrapText="1"/>
      <protection locked="0"/>
    </xf>
    <xf numFmtId="49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49" fontId="8" fillId="3" borderId="3" xfId="3" applyNumberFormat="1" applyFont="1" applyFill="1" applyBorder="1" applyAlignment="1" applyProtection="1">
      <alignment horizontal="center" vertical="center" wrapText="1"/>
      <protection locked="0"/>
    </xf>
    <xf numFmtId="3" fontId="8" fillId="3" borderId="1" xfId="3" applyNumberFormat="1" applyFont="1" applyFill="1" applyBorder="1" applyAlignment="1" applyProtection="1">
      <alignment horizontal="right" vertical="center" wrapText="1"/>
      <protection locked="0"/>
    </xf>
    <xf numFmtId="3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49" fontId="8" fillId="4" borderId="1" xfId="3" applyNumberFormat="1" applyFont="1" applyFill="1" applyBorder="1" applyAlignment="1" applyProtection="1">
      <alignment vertical="center" wrapText="1"/>
      <protection locked="0"/>
    </xf>
    <xf numFmtId="49" fontId="8" fillId="4" borderId="3" xfId="3" applyNumberFormat="1" applyFont="1" applyFill="1" applyBorder="1" applyAlignment="1" applyProtection="1">
      <alignment vertical="center" wrapText="1"/>
      <protection locked="0"/>
    </xf>
    <xf numFmtId="3" fontId="8" fillId="4" borderId="1" xfId="3" applyNumberFormat="1" applyFont="1" applyFill="1" applyBorder="1" applyAlignment="1" applyProtection="1">
      <alignment horizontal="right" vertical="center" wrapText="1"/>
      <protection locked="0"/>
    </xf>
    <xf numFmtId="3" fontId="8" fillId="4" borderId="1" xfId="3" applyNumberFormat="1" applyFont="1" applyFill="1" applyBorder="1" applyAlignment="1" applyProtection="1">
      <alignment vertical="center" wrapText="1"/>
      <protection locked="0"/>
    </xf>
    <xf numFmtId="0" fontId="4" fillId="3" borderId="1" xfId="1" applyFont="1" applyFill="1" applyBorder="1"/>
    <xf numFmtId="0" fontId="4" fillId="3" borderId="1" xfId="1" applyFont="1" applyFill="1" applyBorder="1" applyAlignment="1">
      <alignment horizontal="center"/>
    </xf>
    <xf numFmtId="3" fontId="8" fillId="3" borderId="1" xfId="1" applyNumberFormat="1" applyFont="1" applyFill="1" applyBorder="1" applyAlignment="1">
      <alignment horizontal="right"/>
    </xf>
    <xf numFmtId="0" fontId="7" fillId="3" borderId="3" xfId="1" applyFont="1" applyFill="1" applyBorder="1" applyAlignment="1">
      <alignment vertical="center"/>
    </xf>
    <xf numFmtId="0" fontId="4" fillId="3" borderId="3" xfId="1" applyFont="1" applyFill="1" applyBorder="1" applyAlignment="1">
      <alignment horizontal="center"/>
    </xf>
    <xf numFmtId="3" fontId="8" fillId="3" borderId="1" xfId="1" applyNumberFormat="1" applyFont="1" applyFill="1" applyBorder="1"/>
    <xf numFmtId="0" fontId="7" fillId="3" borderId="5" xfId="1" applyFont="1" applyFill="1" applyBorder="1" applyAlignment="1">
      <alignment vertical="center"/>
    </xf>
    <xf numFmtId="0" fontId="7" fillId="3" borderId="2" xfId="1" applyFont="1" applyFill="1" applyBorder="1" applyAlignment="1">
      <alignment vertical="center"/>
    </xf>
    <xf numFmtId="0" fontId="4" fillId="4" borderId="1" xfId="1" applyFont="1" applyFill="1" applyBorder="1"/>
    <xf numFmtId="0" fontId="4" fillId="4" borderId="1" xfId="1" applyFont="1" applyFill="1" applyBorder="1" applyAlignment="1">
      <alignment horizontal="center"/>
    </xf>
    <xf numFmtId="0" fontId="4" fillId="4" borderId="3" xfId="1" applyFont="1" applyFill="1" applyBorder="1" applyAlignment="1">
      <alignment horizontal="center"/>
    </xf>
    <xf numFmtId="3" fontId="8" fillId="4" borderId="1" xfId="1" applyNumberFormat="1" applyFont="1" applyFill="1" applyBorder="1" applyAlignment="1">
      <alignment horizontal="right"/>
    </xf>
    <xf numFmtId="3" fontId="8" fillId="4" borderId="1" xfId="1" applyNumberFormat="1" applyFont="1" applyFill="1" applyBorder="1"/>
    <xf numFmtId="0" fontId="4" fillId="5" borderId="1" xfId="1" applyFont="1" applyFill="1" applyBorder="1"/>
    <xf numFmtId="0" fontId="4" fillId="5" borderId="1" xfId="1" applyFont="1" applyFill="1" applyBorder="1" applyAlignment="1">
      <alignment horizontal="center"/>
    </xf>
    <xf numFmtId="3" fontId="8" fillId="5" borderId="1" xfId="1" applyNumberFormat="1" applyFont="1" applyFill="1" applyBorder="1" applyAlignment="1">
      <alignment horizontal="right"/>
    </xf>
    <xf numFmtId="164" fontId="8" fillId="5" borderId="1" xfId="1" applyNumberFormat="1" applyFont="1" applyFill="1" applyBorder="1"/>
    <xf numFmtId="3" fontId="4" fillId="2" borderId="0" xfId="1" applyNumberFormat="1" applyFont="1" applyFill="1" applyAlignment="1">
      <alignment horizontal="left" vertical="top"/>
    </xf>
    <xf numFmtId="49" fontId="13" fillId="0" borderId="1" xfId="0" applyNumberFormat="1" applyFont="1" applyBorder="1" applyAlignment="1">
      <alignment vertical="top" wrapText="1"/>
    </xf>
    <xf numFmtId="49" fontId="13" fillId="0" borderId="3" xfId="0" applyNumberFormat="1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8" fillId="2" borderId="1" xfId="1" applyFont="1" applyFill="1" applyBorder="1"/>
    <xf numFmtId="3" fontId="4" fillId="2" borderId="1" xfId="3" applyNumberFormat="1" applyFont="1" applyFill="1" applyBorder="1" applyAlignment="1" applyProtection="1">
      <alignment wrapText="1"/>
      <protection locked="0"/>
    </xf>
    <xf numFmtId="3" fontId="4" fillId="0" borderId="1" xfId="3" applyNumberFormat="1" applyFont="1" applyBorder="1" applyAlignment="1" applyProtection="1">
      <alignment horizontal="right" vertical="center" wrapText="1"/>
      <protection locked="0"/>
    </xf>
    <xf numFmtId="3" fontId="4" fillId="0" borderId="1" xfId="3" applyNumberFormat="1" applyFont="1" applyBorder="1" applyAlignment="1" applyProtection="1">
      <alignment horizontal="center" vertical="center" wrapText="1"/>
      <protection locked="0"/>
    </xf>
    <xf numFmtId="49" fontId="13" fillId="0" borderId="10" xfId="0" applyNumberFormat="1" applyFont="1" applyBorder="1" applyAlignment="1">
      <alignment horizontal="left" vertical="center" wrapText="1"/>
    </xf>
    <xf numFmtId="0" fontId="12" fillId="0" borderId="0" xfId="5" applyFont="1"/>
    <xf numFmtId="0" fontId="6" fillId="0" borderId="0" xfId="2" applyFont="1" applyAlignment="1">
      <alignment horizontal="right"/>
    </xf>
    <xf numFmtId="0" fontId="5" fillId="0" borderId="9" xfId="3" applyFont="1" applyBorder="1" applyAlignment="1">
      <alignment horizontal="left" vertical="center"/>
    </xf>
    <xf numFmtId="0" fontId="8" fillId="3" borderId="1" xfId="3" applyFont="1" applyFill="1" applyBorder="1" applyAlignment="1" applyProtection="1">
      <alignment horizontal="center" vertical="center" wrapText="1"/>
      <protection locked="0"/>
    </xf>
    <xf numFmtId="0" fontId="8" fillId="0" borderId="1" xfId="3" applyFont="1" applyBorder="1" applyAlignment="1" applyProtection="1">
      <alignment horizontal="center" wrapText="1"/>
      <protection locked="0"/>
    </xf>
    <xf numFmtId="49" fontId="4" fillId="0" borderId="2" xfId="3" applyNumberFormat="1" applyFont="1" applyBorder="1" applyAlignment="1" applyProtection="1">
      <alignment horizontal="right" wrapText="1"/>
      <protection locked="0"/>
    </xf>
    <xf numFmtId="49" fontId="4" fillId="0" borderId="5" xfId="3" applyNumberFormat="1" applyFont="1" applyBorder="1" applyAlignment="1" applyProtection="1">
      <alignment horizontal="right" wrapText="1"/>
      <protection locked="0"/>
    </xf>
    <xf numFmtId="49" fontId="4" fillId="0" borderId="3" xfId="3" applyNumberFormat="1" applyFont="1" applyBorder="1" applyAlignment="1" applyProtection="1">
      <alignment horizontal="right" wrapText="1"/>
      <protection locked="0"/>
    </xf>
    <xf numFmtId="0" fontId="4" fillId="0" borderId="2" xfId="1" applyFont="1" applyBorder="1" applyAlignment="1">
      <alignment horizontal="right" wrapText="1"/>
    </xf>
    <xf numFmtId="0" fontId="4" fillId="0" borderId="5" xfId="1" applyFont="1" applyBorder="1" applyAlignment="1">
      <alignment horizontal="right" wrapText="1"/>
    </xf>
    <xf numFmtId="0" fontId="4" fillId="0" borderId="3" xfId="1" applyFont="1" applyBorder="1" applyAlignment="1">
      <alignment horizontal="right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right" vertical="center" wrapText="1"/>
    </xf>
    <xf numFmtId="0" fontId="8" fillId="0" borderId="1" xfId="3" applyFont="1" applyBorder="1" applyAlignment="1" applyProtection="1">
      <alignment horizontal="center" vertical="center" wrapText="1"/>
      <protection locked="0"/>
    </xf>
    <xf numFmtId="0" fontId="4" fillId="0" borderId="2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49" fontId="8" fillId="5" borderId="2" xfId="3" applyNumberFormat="1" applyFont="1" applyFill="1" applyBorder="1" applyAlignment="1" applyProtection="1">
      <alignment horizontal="center"/>
      <protection locked="0"/>
    </xf>
    <xf numFmtId="49" fontId="8" fillId="5" borderId="5" xfId="3" applyNumberFormat="1" applyFont="1" applyFill="1" applyBorder="1" applyAlignment="1" applyProtection="1">
      <alignment horizontal="center"/>
      <protection locked="0"/>
    </xf>
    <xf numFmtId="49" fontId="8" fillId="5" borderId="3" xfId="3" applyNumberFormat="1" applyFont="1" applyFill="1" applyBorder="1" applyAlignment="1" applyProtection="1">
      <alignment horizontal="center"/>
      <protection locked="0"/>
    </xf>
    <xf numFmtId="49" fontId="8" fillId="3" borderId="2" xfId="3" applyNumberFormat="1" applyFont="1" applyFill="1" applyBorder="1" applyAlignment="1" applyProtection="1">
      <alignment horizontal="right" wrapText="1"/>
      <protection locked="0"/>
    </xf>
    <xf numFmtId="49" fontId="8" fillId="3" borderId="5" xfId="3" applyNumberFormat="1" applyFont="1" applyFill="1" applyBorder="1" applyAlignment="1" applyProtection="1">
      <alignment horizontal="right" wrapText="1"/>
      <protection locked="0"/>
    </xf>
    <xf numFmtId="49" fontId="8" fillId="3" borderId="3" xfId="3" applyNumberFormat="1" applyFont="1" applyFill="1" applyBorder="1" applyAlignment="1" applyProtection="1">
      <alignment horizontal="right" wrapText="1"/>
      <protection locked="0"/>
    </xf>
    <xf numFmtId="0" fontId="11" fillId="2" borderId="2" xfId="1" applyFont="1" applyFill="1" applyBorder="1" applyAlignment="1">
      <alignment horizontal="left"/>
    </xf>
    <xf numFmtId="0" fontId="11" fillId="2" borderId="5" xfId="1" applyFont="1" applyFill="1" applyBorder="1" applyAlignment="1">
      <alignment horizontal="left"/>
    </xf>
    <xf numFmtId="0" fontId="11" fillId="2" borderId="3" xfId="1" applyFont="1" applyFill="1" applyBorder="1" applyAlignment="1">
      <alignment horizontal="left"/>
    </xf>
    <xf numFmtId="49" fontId="11" fillId="0" borderId="2" xfId="3" applyNumberFormat="1" applyFont="1" applyBorder="1" applyAlignment="1">
      <alignment horizontal="center" wrapText="1"/>
    </xf>
    <xf numFmtId="49" fontId="11" fillId="0" borderId="5" xfId="3" applyNumberFormat="1" applyFont="1" applyBorder="1" applyAlignment="1">
      <alignment horizontal="center" wrapText="1"/>
    </xf>
    <xf numFmtId="49" fontId="11" fillId="0" borderId="3" xfId="3" applyNumberFormat="1" applyFont="1" applyBorder="1" applyAlignment="1">
      <alignment horizontal="center" wrapText="1"/>
    </xf>
    <xf numFmtId="49" fontId="11" fillId="2" borderId="2" xfId="3" applyNumberFormat="1" applyFont="1" applyFill="1" applyBorder="1" applyAlignment="1" applyProtection="1">
      <alignment horizontal="center" wrapText="1"/>
      <protection locked="0"/>
    </xf>
    <xf numFmtId="49" fontId="11" fillId="2" borderId="5" xfId="3" applyNumberFormat="1" applyFont="1" applyFill="1" applyBorder="1" applyAlignment="1" applyProtection="1">
      <alignment horizontal="center" wrapText="1"/>
      <protection locked="0"/>
    </xf>
    <xf numFmtId="49" fontId="11" fillId="2" borderId="3" xfId="3" applyNumberFormat="1" applyFont="1" applyFill="1" applyBorder="1" applyAlignment="1" applyProtection="1">
      <alignment horizontal="center" wrapText="1"/>
      <protection locked="0"/>
    </xf>
    <xf numFmtId="0" fontId="8" fillId="4" borderId="2" xfId="1" applyFont="1" applyFill="1" applyBorder="1" applyAlignment="1">
      <alignment vertical="center"/>
    </xf>
    <xf numFmtId="0" fontId="8" fillId="4" borderId="5" xfId="1" applyFont="1" applyFill="1" applyBorder="1" applyAlignment="1">
      <alignment vertical="center"/>
    </xf>
    <xf numFmtId="0" fontId="8" fillId="4" borderId="3" xfId="1" applyFont="1" applyFill="1" applyBorder="1" applyAlignment="1">
      <alignment vertical="center"/>
    </xf>
    <xf numFmtId="0" fontId="8" fillId="2" borderId="2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0" fontId="8" fillId="2" borderId="3" xfId="1" applyFont="1" applyFill="1" applyBorder="1" applyAlignment="1">
      <alignment horizontal="center"/>
    </xf>
    <xf numFmtId="0" fontId="8" fillId="3" borderId="2" xfId="1" applyFont="1" applyFill="1" applyBorder="1" applyAlignment="1">
      <alignment horizontal="left" vertical="center"/>
    </xf>
    <xf numFmtId="0" fontId="8" fillId="3" borderId="5" xfId="1" applyFont="1" applyFill="1" applyBorder="1" applyAlignment="1">
      <alignment horizontal="left" vertical="center"/>
    </xf>
    <xf numFmtId="0" fontId="8" fillId="3" borderId="3" xfId="1" applyFont="1" applyFill="1" applyBorder="1" applyAlignment="1">
      <alignment horizontal="left" vertical="center"/>
    </xf>
    <xf numFmtId="0" fontId="7" fillId="3" borderId="2" xfId="1" applyFont="1" applyFill="1" applyBorder="1" applyAlignment="1">
      <alignment horizontal="left"/>
    </xf>
    <xf numFmtId="0" fontId="7" fillId="3" borderId="5" xfId="1" applyFont="1" applyFill="1" applyBorder="1" applyAlignment="1">
      <alignment horizontal="left"/>
    </xf>
    <xf numFmtId="0" fontId="7" fillId="3" borderId="3" xfId="1" applyFont="1" applyFill="1" applyBorder="1" applyAlignment="1">
      <alignment horizontal="left"/>
    </xf>
    <xf numFmtId="0" fontId="5" fillId="4" borderId="2" xfId="1" applyFont="1" applyFill="1" applyBorder="1" applyAlignment="1">
      <alignment horizontal="left"/>
    </xf>
    <xf numFmtId="0" fontId="5" fillId="4" borderId="5" xfId="1" applyFont="1" applyFill="1" applyBorder="1" applyAlignment="1">
      <alignment horizontal="left"/>
    </xf>
    <xf numFmtId="0" fontId="5" fillId="4" borderId="3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</cellXfs>
  <cellStyles count="9">
    <cellStyle name="Normal" xfId="0" builtinId="0"/>
    <cellStyle name="Normal 10 2 2 2 2" xfId="1"/>
    <cellStyle name="Normal 2 2 2 2 2" xfId="4"/>
    <cellStyle name="Normal 28" xfId="5"/>
    <cellStyle name="Normal 3 2 6" xfId="7"/>
    <cellStyle name="Normal 3 4 2" xfId="8"/>
    <cellStyle name="Normal 3 4 2 2 2" xfId="2"/>
    <cellStyle name="Normal_Pamatformas 2 2" xfId="3"/>
    <cellStyle name="Normal_Veidlapa_2008_oktobris_(4.piel)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V181"/>
  <sheetViews>
    <sheetView tabSelected="1" zoomScale="80" zoomScaleNormal="8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T1" sqref="T1"/>
    </sheetView>
  </sheetViews>
  <sheetFormatPr defaultColWidth="9.140625" defaultRowHeight="12.75" x14ac:dyDescent="0.2"/>
  <cols>
    <col min="1" max="1" width="4.28515625" style="73" customWidth="1"/>
    <col min="2" max="2" width="12.7109375" style="47" customWidth="1"/>
    <col min="3" max="3" width="73.85546875" style="50" customWidth="1"/>
    <col min="4" max="4" width="16.5703125" style="1" customWidth="1"/>
    <col min="5" max="5" width="10.28515625" style="2" customWidth="1"/>
    <col min="6" max="6" width="9.140625" style="2" customWidth="1"/>
    <col min="7" max="7" width="12" style="91" customWidth="1"/>
    <col min="8" max="8" width="11" style="1" customWidth="1"/>
    <col min="9" max="9" width="12.5703125" style="1" customWidth="1"/>
    <col min="10" max="10" width="13.140625" style="1" customWidth="1"/>
    <col min="11" max="11" width="9.7109375" style="1" customWidth="1"/>
    <col min="12" max="12" width="10.7109375" style="1" customWidth="1"/>
    <col min="13" max="16" width="9.140625" style="1" customWidth="1"/>
    <col min="17" max="17" width="10.7109375" style="1" customWidth="1"/>
    <col min="18" max="18" width="10.28515625" style="1" customWidth="1"/>
    <col min="19" max="16384" width="9.140625" style="1"/>
  </cols>
  <sheetData>
    <row r="1" spans="1:18" ht="15" x14ac:dyDescent="0.25">
      <c r="R1" s="137" t="s">
        <v>363</v>
      </c>
    </row>
    <row r="2" spans="1:18" ht="15" x14ac:dyDescent="0.25">
      <c r="R2" s="137" t="s">
        <v>364</v>
      </c>
    </row>
    <row r="3" spans="1:18" ht="15.75" x14ac:dyDescent="0.25">
      <c r="A3" s="75" t="s">
        <v>343</v>
      </c>
      <c r="B3" s="75"/>
      <c r="C3" s="75"/>
      <c r="D3" s="3"/>
      <c r="E3" s="4"/>
      <c r="F3" s="4"/>
      <c r="G3" s="92"/>
      <c r="H3" s="5"/>
      <c r="R3" s="137" t="s">
        <v>365</v>
      </c>
    </row>
    <row r="4" spans="1:18" ht="15.75" x14ac:dyDescent="0.25">
      <c r="A4" s="138" t="s">
        <v>362</v>
      </c>
      <c r="B4" s="138"/>
      <c r="C4" s="138"/>
      <c r="D4" s="138"/>
      <c r="E4" s="4"/>
      <c r="F4" s="4"/>
      <c r="G4" s="92"/>
      <c r="H4" s="5"/>
      <c r="I4" s="5"/>
    </row>
    <row r="5" spans="1:18" ht="15.75" customHeight="1" x14ac:dyDescent="0.2">
      <c r="A5" s="147" t="s">
        <v>0</v>
      </c>
      <c r="B5" s="147" t="s">
        <v>1</v>
      </c>
      <c r="C5" s="147" t="s">
        <v>2</v>
      </c>
      <c r="D5" s="147" t="s">
        <v>3</v>
      </c>
      <c r="E5" s="147" t="s">
        <v>4</v>
      </c>
      <c r="F5" s="147" t="s">
        <v>5</v>
      </c>
      <c r="G5" s="148" t="s">
        <v>6</v>
      </c>
      <c r="H5" s="149" t="s">
        <v>302</v>
      </c>
      <c r="I5" s="139" t="s">
        <v>303</v>
      </c>
      <c r="J5" s="139" t="s">
        <v>304</v>
      </c>
      <c r="K5" s="139" t="s">
        <v>305</v>
      </c>
      <c r="L5" s="140"/>
      <c r="M5" s="140"/>
      <c r="N5" s="140"/>
      <c r="O5" s="140"/>
      <c r="P5" s="140"/>
      <c r="Q5" s="140"/>
      <c r="R5" s="140"/>
    </row>
    <row r="6" spans="1:18" ht="48" customHeight="1" x14ac:dyDescent="0.2">
      <c r="A6" s="147"/>
      <c r="B6" s="147"/>
      <c r="C6" s="147"/>
      <c r="D6" s="147"/>
      <c r="E6" s="147"/>
      <c r="F6" s="147"/>
      <c r="G6" s="148"/>
      <c r="H6" s="149"/>
      <c r="I6" s="139"/>
      <c r="J6" s="139"/>
      <c r="K6" s="139"/>
      <c r="L6" s="6">
        <v>2025</v>
      </c>
      <c r="M6" s="6">
        <v>2026</v>
      </c>
      <c r="N6" s="6">
        <v>2027</v>
      </c>
      <c r="O6" s="6">
        <v>2028</v>
      </c>
      <c r="P6" s="6">
        <v>2029</v>
      </c>
      <c r="Q6" s="6" t="s">
        <v>7</v>
      </c>
      <c r="R6" s="6" t="s">
        <v>8</v>
      </c>
    </row>
    <row r="7" spans="1:18" ht="18.75" customHeight="1" x14ac:dyDescent="0.2">
      <c r="A7" s="162" t="s">
        <v>135</v>
      </c>
      <c r="B7" s="163"/>
      <c r="C7" s="164"/>
      <c r="D7" s="6"/>
      <c r="E7" s="6"/>
      <c r="F7" s="6"/>
      <c r="G7" s="93"/>
      <c r="H7" s="7"/>
      <c r="I7" s="7"/>
      <c r="J7" s="7"/>
      <c r="K7" s="7"/>
      <c r="L7" s="8"/>
      <c r="M7" s="8"/>
      <c r="N7" s="8"/>
      <c r="O7" s="8"/>
      <c r="P7" s="8"/>
      <c r="Q7" s="8"/>
      <c r="R7" s="8"/>
    </row>
    <row r="8" spans="1:18" s="62" customFormat="1" ht="25.5" x14ac:dyDescent="0.2">
      <c r="A8" s="74">
        <v>1</v>
      </c>
      <c r="B8" s="48" t="s">
        <v>9</v>
      </c>
      <c r="C8" s="51" t="s">
        <v>10</v>
      </c>
      <c r="D8" s="48" t="s">
        <v>336</v>
      </c>
      <c r="E8" s="48" t="s">
        <v>11</v>
      </c>
      <c r="F8" s="48" t="s">
        <v>12</v>
      </c>
      <c r="G8" s="83">
        <v>621867</v>
      </c>
      <c r="H8" s="83">
        <v>366758</v>
      </c>
      <c r="I8" s="83">
        <v>31892</v>
      </c>
      <c r="J8" s="84">
        <v>917</v>
      </c>
      <c r="K8" s="84">
        <v>12451</v>
      </c>
      <c r="L8" s="84">
        <f>I8+J8+K8</f>
        <v>45260</v>
      </c>
      <c r="M8" s="84">
        <v>45763</v>
      </c>
      <c r="N8" s="84">
        <v>44421</v>
      </c>
      <c r="O8" s="84">
        <v>43108</v>
      </c>
      <c r="P8" s="84">
        <v>41736</v>
      </c>
      <c r="Q8" s="84">
        <v>238678</v>
      </c>
      <c r="R8" s="90">
        <f t="shared" ref="R8:R39" si="0">SUM(L8:Q8)</f>
        <v>458966</v>
      </c>
    </row>
    <row r="9" spans="1:18" s="62" customFormat="1" ht="25.5" x14ac:dyDescent="0.2">
      <c r="A9" s="74">
        <v>2</v>
      </c>
      <c r="B9" s="48" t="s">
        <v>9</v>
      </c>
      <c r="C9" s="51" t="s">
        <v>13</v>
      </c>
      <c r="D9" s="48" t="s">
        <v>337</v>
      </c>
      <c r="E9" s="48" t="s">
        <v>11</v>
      </c>
      <c r="F9" s="48" t="s">
        <v>14</v>
      </c>
      <c r="G9" s="83">
        <v>125278</v>
      </c>
      <c r="H9" s="83">
        <v>19782</v>
      </c>
      <c r="I9" s="83">
        <v>13188</v>
      </c>
      <c r="J9" s="84">
        <v>45</v>
      </c>
      <c r="K9" s="84">
        <v>624</v>
      </c>
      <c r="L9" s="84">
        <f t="shared" ref="L9:L72" si="1">I9+J9+K9</f>
        <v>13857</v>
      </c>
      <c r="M9" s="84">
        <v>6777</v>
      </c>
      <c r="N9" s="84">
        <v>0</v>
      </c>
      <c r="O9" s="84">
        <v>0</v>
      </c>
      <c r="P9" s="84">
        <v>0</v>
      </c>
      <c r="Q9" s="84">
        <v>0</v>
      </c>
      <c r="R9" s="90">
        <f t="shared" si="0"/>
        <v>20634</v>
      </c>
    </row>
    <row r="10" spans="1:18" s="62" customFormat="1" ht="36.75" customHeight="1" x14ac:dyDescent="0.2">
      <c r="A10" s="74">
        <v>3</v>
      </c>
      <c r="B10" s="48" t="s">
        <v>9</v>
      </c>
      <c r="C10" s="51" t="s">
        <v>15</v>
      </c>
      <c r="D10" s="48" t="s">
        <v>338</v>
      </c>
      <c r="E10" s="48" t="s">
        <v>16</v>
      </c>
      <c r="F10" s="48" t="s">
        <v>17</v>
      </c>
      <c r="G10" s="83">
        <v>1072756</v>
      </c>
      <c r="H10" s="88">
        <v>726012</v>
      </c>
      <c r="I10" s="83">
        <v>43344</v>
      </c>
      <c r="J10" s="84">
        <v>1823</v>
      </c>
      <c r="K10" s="84">
        <v>24697</v>
      </c>
      <c r="L10" s="84">
        <f t="shared" si="1"/>
        <v>69864</v>
      </c>
      <c r="M10" s="84">
        <v>71761</v>
      </c>
      <c r="N10" s="84">
        <v>69938</v>
      </c>
      <c r="O10" s="84">
        <v>68179</v>
      </c>
      <c r="P10" s="84">
        <v>66289</v>
      </c>
      <c r="Q10" s="84">
        <v>642549</v>
      </c>
      <c r="R10" s="90">
        <f t="shared" si="0"/>
        <v>988580</v>
      </c>
    </row>
    <row r="11" spans="1:18" s="62" customFormat="1" ht="25.5" x14ac:dyDescent="0.2">
      <c r="A11" s="74">
        <v>4</v>
      </c>
      <c r="B11" s="48" t="s">
        <v>9</v>
      </c>
      <c r="C11" s="51" t="s">
        <v>18</v>
      </c>
      <c r="D11" s="48" t="s">
        <v>19</v>
      </c>
      <c r="E11" s="48" t="s">
        <v>20</v>
      </c>
      <c r="F11" s="48" t="s">
        <v>21</v>
      </c>
      <c r="G11" s="83">
        <v>415024</v>
      </c>
      <c r="H11" s="83">
        <v>190674</v>
      </c>
      <c r="I11" s="83">
        <v>28248</v>
      </c>
      <c r="J11" s="84">
        <v>472</v>
      </c>
      <c r="K11" s="84">
        <v>6405</v>
      </c>
      <c r="L11" s="84">
        <f t="shared" si="1"/>
        <v>35125</v>
      </c>
      <c r="M11" s="84">
        <v>34894</v>
      </c>
      <c r="N11" s="84">
        <v>33705</v>
      </c>
      <c r="O11" s="84">
        <v>32527</v>
      </c>
      <c r="P11" s="84">
        <v>31327</v>
      </c>
      <c r="Q11" s="84">
        <v>51981</v>
      </c>
      <c r="R11" s="90">
        <f t="shared" si="0"/>
        <v>219559</v>
      </c>
    </row>
    <row r="12" spans="1:18" s="62" customFormat="1" ht="25.5" x14ac:dyDescent="0.2">
      <c r="A12" s="74">
        <v>5</v>
      </c>
      <c r="B12" s="48" t="s">
        <v>9</v>
      </c>
      <c r="C12" s="51" t="s">
        <v>22</v>
      </c>
      <c r="D12" s="48" t="s">
        <v>23</v>
      </c>
      <c r="E12" s="48" t="s">
        <v>24</v>
      </c>
      <c r="F12" s="48" t="s">
        <v>25</v>
      </c>
      <c r="G12" s="83">
        <v>734529</v>
      </c>
      <c r="H12" s="83">
        <v>304062</v>
      </c>
      <c r="I12" s="83">
        <v>23848</v>
      </c>
      <c r="J12" s="84">
        <v>761</v>
      </c>
      <c r="K12" s="84">
        <v>9095</v>
      </c>
      <c r="L12" s="84">
        <f t="shared" si="1"/>
        <v>33704</v>
      </c>
      <c r="M12" s="84">
        <v>35473</v>
      </c>
      <c r="N12" s="84">
        <v>34470</v>
      </c>
      <c r="O12" s="84">
        <v>33492</v>
      </c>
      <c r="P12" s="84">
        <v>32462</v>
      </c>
      <c r="Q12" s="84">
        <v>217679</v>
      </c>
      <c r="R12" s="90">
        <f t="shared" si="0"/>
        <v>387280</v>
      </c>
    </row>
    <row r="13" spans="1:18" s="62" customFormat="1" ht="25.5" x14ac:dyDescent="0.2">
      <c r="A13" s="74">
        <v>6</v>
      </c>
      <c r="B13" s="48" t="s">
        <v>9</v>
      </c>
      <c r="C13" s="63" t="s">
        <v>367</v>
      </c>
      <c r="D13" s="48" t="s">
        <v>26</v>
      </c>
      <c r="E13" s="48" t="s">
        <v>27</v>
      </c>
      <c r="F13" s="48" t="s">
        <v>28</v>
      </c>
      <c r="G13" s="83">
        <v>822322</v>
      </c>
      <c r="H13" s="83">
        <v>569322</v>
      </c>
      <c r="I13" s="83">
        <v>42172</v>
      </c>
      <c r="J13" s="84">
        <v>1426</v>
      </c>
      <c r="K13" s="84">
        <v>18837</v>
      </c>
      <c r="L13" s="84">
        <f t="shared" si="1"/>
        <v>62435</v>
      </c>
      <c r="M13" s="84">
        <v>64059</v>
      </c>
      <c r="N13" s="84">
        <v>62285</v>
      </c>
      <c r="O13" s="84">
        <v>60559</v>
      </c>
      <c r="P13" s="84">
        <v>58735</v>
      </c>
      <c r="Q13" s="84">
        <v>427760</v>
      </c>
      <c r="R13" s="90">
        <f t="shared" si="0"/>
        <v>735833</v>
      </c>
    </row>
    <row r="14" spans="1:18" s="62" customFormat="1" ht="25.5" x14ac:dyDescent="0.2">
      <c r="A14" s="74">
        <v>7</v>
      </c>
      <c r="B14" s="48" t="s">
        <v>9</v>
      </c>
      <c r="C14" s="51" t="s">
        <v>30</v>
      </c>
      <c r="D14" s="48" t="s">
        <v>31</v>
      </c>
      <c r="E14" s="48" t="s">
        <v>29</v>
      </c>
      <c r="F14" s="48" t="s">
        <v>28</v>
      </c>
      <c r="G14" s="83">
        <v>400000</v>
      </c>
      <c r="H14" s="83">
        <v>291924</v>
      </c>
      <c r="I14" s="83">
        <v>21624</v>
      </c>
      <c r="J14" s="84">
        <v>731</v>
      </c>
      <c r="K14" s="84">
        <v>9711</v>
      </c>
      <c r="L14" s="84">
        <f t="shared" si="1"/>
        <v>32066</v>
      </c>
      <c r="M14" s="84">
        <v>32847</v>
      </c>
      <c r="N14" s="84">
        <v>31937</v>
      </c>
      <c r="O14" s="84">
        <v>31052</v>
      </c>
      <c r="P14" s="84">
        <v>30117</v>
      </c>
      <c r="Q14" s="84">
        <v>219337</v>
      </c>
      <c r="R14" s="90">
        <f t="shared" si="0"/>
        <v>377356</v>
      </c>
    </row>
    <row r="15" spans="1:18" s="62" customFormat="1" ht="25.5" x14ac:dyDescent="0.2">
      <c r="A15" s="74">
        <v>8</v>
      </c>
      <c r="B15" s="48" t="s">
        <v>9</v>
      </c>
      <c r="C15" s="51" t="s">
        <v>32</v>
      </c>
      <c r="D15" s="48" t="s">
        <v>33</v>
      </c>
      <c r="E15" s="48" t="s">
        <v>34</v>
      </c>
      <c r="F15" s="48" t="s">
        <v>35</v>
      </c>
      <c r="G15" s="83">
        <v>262086</v>
      </c>
      <c r="H15" s="83">
        <v>191268</v>
      </c>
      <c r="I15" s="83">
        <v>14168</v>
      </c>
      <c r="J15" s="84">
        <v>479</v>
      </c>
      <c r="K15" s="84">
        <v>6520</v>
      </c>
      <c r="L15" s="84">
        <f t="shared" si="1"/>
        <v>21167</v>
      </c>
      <c r="M15" s="84">
        <v>21521</v>
      </c>
      <c r="N15" s="84">
        <v>20925</v>
      </c>
      <c r="O15" s="84">
        <v>20345</v>
      </c>
      <c r="P15" s="84">
        <v>19732</v>
      </c>
      <c r="Q15" s="84">
        <v>143722</v>
      </c>
      <c r="R15" s="90">
        <f t="shared" si="0"/>
        <v>247412</v>
      </c>
    </row>
    <row r="16" spans="1:18" s="62" customFormat="1" ht="38.25" x14ac:dyDescent="0.2">
      <c r="A16" s="74">
        <v>9</v>
      </c>
      <c r="B16" s="48" t="s">
        <v>9</v>
      </c>
      <c r="C16" s="51" t="s">
        <v>36</v>
      </c>
      <c r="D16" s="48" t="s">
        <v>37</v>
      </c>
      <c r="E16" s="48" t="s">
        <v>34</v>
      </c>
      <c r="F16" s="48" t="s">
        <v>38</v>
      </c>
      <c r="G16" s="83">
        <v>1755769</v>
      </c>
      <c r="H16" s="83">
        <v>1313669</v>
      </c>
      <c r="I16" s="83">
        <v>74716</v>
      </c>
      <c r="J16" s="84">
        <v>3300</v>
      </c>
      <c r="K16" s="84">
        <v>44873</v>
      </c>
      <c r="L16" s="84">
        <f t="shared" si="1"/>
        <v>122889</v>
      </c>
      <c r="M16" s="84">
        <v>126315</v>
      </c>
      <c r="N16" s="84">
        <v>123172</v>
      </c>
      <c r="O16" s="84">
        <v>120148</v>
      </c>
      <c r="P16" s="84">
        <v>116882</v>
      </c>
      <c r="Q16" s="84">
        <v>1202664</v>
      </c>
      <c r="R16" s="90">
        <f t="shared" si="0"/>
        <v>1812070</v>
      </c>
    </row>
    <row r="17" spans="1:18" s="62" customFormat="1" ht="25.5" x14ac:dyDescent="0.2">
      <c r="A17" s="74">
        <v>10</v>
      </c>
      <c r="B17" s="48" t="s">
        <v>9</v>
      </c>
      <c r="C17" s="63" t="s">
        <v>368</v>
      </c>
      <c r="D17" s="48" t="s">
        <v>39</v>
      </c>
      <c r="E17" s="48" t="s">
        <v>40</v>
      </c>
      <c r="F17" s="48" t="s">
        <v>41</v>
      </c>
      <c r="G17" s="83">
        <v>4916260</v>
      </c>
      <c r="H17" s="83">
        <v>1415170</v>
      </c>
      <c r="I17" s="83">
        <v>60220</v>
      </c>
      <c r="J17" s="84">
        <v>3563</v>
      </c>
      <c r="K17" s="84">
        <v>48977</v>
      </c>
      <c r="L17" s="84">
        <f t="shared" si="1"/>
        <v>112760</v>
      </c>
      <c r="M17" s="84">
        <v>116788</v>
      </c>
      <c r="N17" s="84">
        <v>114255</v>
      </c>
      <c r="O17" s="84">
        <v>111859</v>
      </c>
      <c r="P17" s="84">
        <v>109185</v>
      </c>
      <c r="Q17" s="84">
        <v>1563811</v>
      </c>
      <c r="R17" s="90">
        <f t="shared" si="0"/>
        <v>2128658</v>
      </c>
    </row>
    <row r="18" spans="1:18" s="62" customFormat="1" ht="38.25" x14ac:dyDescent="0.2">
      <c r="A18" s="74">
        <v>11</v>
      </c>
      <c r="B18" s="48" t="s">
        <v>9</v>
      </c>
      <c r="C18" s="63" t="s">
        <v>369</v>
      </c>
      <c r="D18" s="48" t="s">
        <v>42</v>
      </c>
      <c r="E18" s="48" t="s">
        <v>40</v>
      </c>
      <c r="F18" s="48" t="s">
        <v>43</v>
      </c>
      <c r="G18" s="83">
        <v>180276</v>
      </c>
      <c r="H18" s="83">
        <v>28103</v>
      </c>
      <c r="I18" s="83">
        <v>3920</v>
      </c>
      <c r="J18" s="84">
        <v>70</v>
      </c>
      <c r="K18" s="84">
        <v>961</v>
      </c>
      <c r="L18" s="84">
        <f t="shared" si="1"/>
        <v>4951</v>
      </c>
      <c r="M18" s="84">
        <v>4911</v>
      </c>
      <c r="N18" s="84">
        <v>4746</v>
      </c>
      <c r="O18" s="84">
        <v>4583</v>
      </c>
      <c r="P18" s="84">
        <v>4416</v>
      </c>
      <c r="Q18" s="84">
        <v>9025</v>
      </c>
      <c r="R18" s="90">
        <f t="shared" si="0"/>
        <v>32632</v>
      </c>
    </row>
    <row r="19" spans="1:18" s="62" customFormat="1" ht="34.5" customHeight="1" x14ac:dyDescent="0.2">
      <c r="A19" s="74">
        <v>12</v>
      </c>
      <c r="B19" s="48" t="s">
        <v>9</v>
      </c>
      <c r="C19" s="63" t="s">
        <v>44</v>
      </c>
      <c r="D19" s="63" t="s">
        <v>45</v>
      </c>
      <c r="E19" s="64">
        <v>43347</v>
      </c>
      <c r="F19" s="64">
        <v>49176</v>
      </c>
      <c r="G19" s="83">
        <v>11006457</v>
      </c>
      <c r="H19" s="83">
        <v>4486176</v>
      </c>
      <c r="I19" s="84"/>
      <c r="J19" s="84">
        <v>15372</v>
      </c>
      <c r="K19" s="84">
        <v>63803</v>
      </c>
      <c r="L19" s="84">
        <f t="shared" si="1"/>
        <v>79175</v>
      </c>
      <c r="M19" s="84">
        <f>682589+228975</f>
        <v>911564</v>
      </c>
      <c r="N19" s="84">
        <f>660117+228975</f>
        <v>889092</v>
      </c>
      <c r="O19" s="84">
        <f>628400+228975</f>
        <v>857375</v>
      </c>
      <c r="P19" s="84">
        <v>603095</v>
      </c>
      <c r="Q19" s="84">
        <v>1405586</v>
      </c>
      <c r="R19" s="90">
        <f t="shared" si="0"/>
        <v>4745887</v>
      </c>
    </row>
    <row r="20" spans="1:18" s="62" customFormat="1" ht="27.75" customHeight="1" x14ac:dyDescent="0.2">
      <c r="A20" s="74">
        <v>13</v>
      </c>
      <c r="B20" s="48" t="s">
        <v>9</v>
      </c>
      <c r="C20" s="51" t="s">
        <v>370</v>
      </c>
      <c r="D20" s="48" t="s">
        <v>46</v>
      </c>
      <c r="E20" s="48" t="s">
        <v>47</v>
      </c>
      <c r="F20" s="48" t="s">
        <v>48</v>
      </c>
      <c r="G20" s="83">
        <v>97618</v>
      </c>
      <c r="H20" s="83">
        <v>77292</v>
      </c>
      <c r="I20" s="83">
        <v>4068</v>
      </c>
      <c r="J20" s="84">
        <v>194</v>
      </c>
      <c r="K20" s="84">
        <v>2310</v>
      </c>
      <c r="L20" s="84">
        <f t="shared" si="1"/>
        <v>6572</v>
      </c>
      <c r="M20" s="84">
        <v>7120</v>
      </c>
      <c r="N20" s="84">
        <v>6949</v>
      </c>
      <c r="O20" s="84">
        <v>6785</v>
      </c>
      <c r="P20" s="84">
        <v>6606</v>
      </c>
      <c r="Q20" s="84">
        <v>74548</v>
      </c>
      <c r="R20" s="90">
        <f t="shared" si="0"/>
        <v>108580</v>
      </c>
    </row>
    <row r="21" spans="1:18" s="62" customFormat="1" ht="25.5" x14ac:dyDescent="0.2">
      <c r="A21" s="74">
        <v>14</v>
      </c>
      <c r="B21" s="48" t="s">
        <v>9</v>
      </c>
      <c r="C21" s="51" t="s">
        <v>371</v>
      </c>
      <c r="D21" s="48" t="s">
        <v>49</v>
      </c>
      <c r="E21" s="48" t="s">
        <v>47</v>
      </c>
      <c r="F21" s="48" t="s">
        <v>48</v>
      </c>
      <c r="G21" s="83">
        <v>723720</v>
      </c>
      <c r="H21" s="83">
        <v>572964</v>
      </c>
      <c r="I21" s="83">
        <v>30156</v>
      </c>
      <c r="J21" s="84">
        <v>1440</v>
      </c>
      <c r="K21" s="84">
        <v>17125</v>
      </c>
      <c r="L21" s="84">
        <f t="shared" si="1"/>
        <v>48721</v>
      </c>
      <c r="M21" s="84">
        <v>52779</v>
      </c>
      <c r="N21" s="84">
        <v>51510</v>
      </c>
      <c r="O21" s="84">
        <v>50295</v>
      </c>
      <c r="P21" s="84">
        <v>48972</v>
      </c>
      <c r="Q21" s="84">
        <v>552625</v>
      </c>
      <c r="R21" s="90">
        <f t="shared" si="0"/>
        <v>804902</v>
      </c>
    </row>
    <row r="22" spans="1:18" s="62" customFormat="1" ht="36" customHeight="1" x14ac:dyDescent="0.2">
      <c r="A22" s="74">
        <v>15</v>
      </c>
      <c r="B22" s="48" t="s">
        <v>9</v>
      </c>
      <c r="C22" s="63" t="s">
        <v>390</v>
      </c>
      <c r="D22" s="48" t="s">
        <v>50</v>
      </c>
      <c r="E22" s="48" t="s">
        <v>51</v>
      </c>
      <c r="F22" s="48" t="s">
        <v>52</v>
      </c>
      <c r="G22" s="83">
        <v>122425</v>
      </c>
      <c r="H22" s="83">
        <v>78731</v>
      </c>
      <c r="I22" s="83">
        <v>8748</v>
      </c>
      <c r="J22" s="84">
        <v>196</v>
      </c>
      <c r="K22" s="84">
        <v>2234</v>
      </c>
      <c r="L22" s="84">
        <f t="shared" si="1"/>
        <v>11178</v>
      </c>
      <c r="M22" s="84">
        <v>11633</v>
      </c>
      <c r="N22" s="84">
        <v>11265</v>
      </c>
      <c r="O22" s="84">
        <v>10903</v>
      </c>
      <c r="P22" s="84">
        <v>10529</v>
      </c>
      <c r="Q22" s="84">
        <v>38454</v>
      </c>
      <c r="R22" s="90">
        <f t="shared" si="0"/>
        <v>93962</v>
      </c>
    </row>
    <row r="23" spans="1:18" s="62" customFormat="1" ht="25.5" x14ac:dyDescent="0.2">
      <c r="A23" s="74">
        <v>16</v>
      </c>
      <c r="B23" s="48" t="s">
        <v>9</v>
      </c>
      <c r="C23" s="51" t="s">
        <v>53</v>
      </c>
      <c r="D23" s="48" t="s">
        <v>54</v>
      </c>
      <c r="E23" s="48" t="s">
        <v>55</v>
      </c>
      <c r="F23" s="48" t="s">
        <v>56</v>
      </c>
      <c r="G23" s="83">
        <v>141787</v>
      </c>
      <c r="H23" s="83">
        <v>104496</v>
      </c>
      <c r="I23" s="83">
        <v>7464</v>
      </c>
      <c r="J23" s="84">
        <v>262</v>
      </c>
      <c r="K23" s="84">
        <v>3017</v>
      </c>
      <c r="L23" s="84">
        <f t="shared" si="1"/>
        <v>10743</v>
      </c>
      <c r="M23" s="84">
        <v>11495</v>
      </c>
      <c r="N23" s="84">
        <v>11181</v>
      </c>
      <c r="O23" s="84">
        <v>10876</v>
      </c>
      <c r="P23" s="84">
        <v>10552</v>
      </c>
      <c r="Q23" s="84">
        <v>80876</v>
      </c>
      <c r="R23" s="90">
        <f t="shared" si="0"/>
        <v>135723</v>
      </c>
    </row>
    <row r="24" spans="1:18" s="62" customFormat="1" ht="25.5" x14ac:dyDescent="0.2">
      <c r="A24" s="74">
        <v>18</v>
      </c>
      <c r="B24" s="48" t="s">
        <v>9</v>
      </c>
      <c r="C24" s="51" t="s">
        <v>58</v>
      </c>
      <c r="D24" s="48" t="s">
        <v>59</v>
      </c>
      <c r="E24" s="48" t="s">
        <v>57</v>
      </c>
      <c r="F24" s="48" t="s">
        <v>60</v>
      </c>
      <c r="G24" s="83">
        <v>390469</v>
      </c>
      <c r="H24" s="83">
        <v>310830</v>
      </c>
      <c r="I24" s="83">
        <v>15940</v>
      </c>
      <c r="J24" s="84">
        <v>782</v>
      </c>
      <c r="K24" s="84">
        <v>10359</v>
      </c>
      <c r="L24" s="84">
        <f t="shared" si="1"/>
        <v>27081</v>
      </c>
      <c r="M24" s="84">
        <v>28233</v>
      </c>
      <c r="N24" s="84">
        <v>27563</v>
      </c>
      <c r="O24" s="84">
        <v>26921</v>
      </c>
      <c r="P24" s="84">
        <v>26221</v>
      </c>
      <c r="Q24" s="84">
        <v>304973</v>
      </c>
      <c r="R24" s="90">
        <f t="shared" si="0"/>
        <v>440992</v>
      </c>
    </row>
    <row r="25" spans="1:18" s="62" customFormat="1" ht="25.5" x14ac:dyDescent="0.2">
      <c r="A25" s="74">
        <v>19</v>
      </c>
      <c r="B25" s="48" t="s">
        <v>9</v>
      </c>
      <c r="C25" s="51" t="s">
        <v>61</v>
      </c>
      <c r="D25" s="48" t="s">
        <v>62</v>
      </c>
      <c r="E25" s="48" t="s">
        <v>57</v>
      </c>
      <c r="F25" s="48" t="s">
        <v>246</v>
      </c>
      <c r="G25" s="83">
        <v>239836</v>
      </c>
      <c r="H25" s="83">
        <v>178350</v>
      </c>
      <c r="I25" s="83">
        <v>12300</v>
      </c>
      <c r="J25" s="84">
        <v>447</v>
      </c>
      <c r="K25" s="84">
        <v>5931</v>
      </c>
      <c r="L25" s="84">
        <f t="shared" si="1"/>
        <v>18678</v>
      </c>
      <c r="M25" s="84">
        <v>19201</v>
      </c>
      <c r="N25" s="84">
        <v>18683</v>
      </c>
      <c r="O25" s="84">
        <v>18181</v>
      </c>
      <c r="P25" s="84">
        <v>17648</v>
      </c>
      <c r="Q25" s="84">
        <v>141896</v>
      </c>
      <c r="R25" s="90">
        <f t="shared" si="0"/>
        <v>234287</v>
      </c>
    </row>
    <row r="26" spans="1:18" s="62" customFormat="1" ht="32.25" customHeight="1" x14ac:dyDescent="0.2">
      <c r="A26" s="74">
        <v>20</v>
      </c>
      <c r="B26" s="48" t="s">
        <v>9</v>
      </c>
      <c r="C26" s="51" t="s">
        <v>63</v>
      </c>
      <c r="D26" s="48" t="s">
        <v>64</v>
      </c>
      <c r="E26" s="48" t="s">
        <v>65</v>
      </c>
      <c r="F26" s="48" t="s">
        <v>66</v>
      </c>
      <c r="G26" s="83">
        <v>978820</v>
      </c>
      <c r="H26" s="83">
        <v>668391</v>
      </c>
      <c r="I26" s="83">
        <v>41528</v>
      </c>
      <c r="J26" s="84">
        <v>1678</v>
      </c>
      <c r="K26" s="84">
        <v>20475</v>
      </c>
      <c r="L26" s="84">
        <f t="shared" si="1"/>
        <v>63681</v>
      </c>
      <c r="M26" s="84">
        <v>67611</v>
      </c>
      <c r="N26" s="84">
        <v>65864</v>
      </c>
      <c r="O26" s="84">
        <v>64176</v>
      </c>
      <c r="P26" s="84">
        <v>62368</v>
      </c>
      <c r="Q26" s="84">
        <v>575046</v>
      </c>
      <c r="R26" s="90">
        <f t="shared" si="0"/>
        <v>898746</v>
      </c>
    </row>
    <row r="27" spans="1:18" s="62" customFormat="1" ht="25.5" x14ac:dyDescent="0.2">
      <c r="A27" s="74">
        <v>21</v>
      </c>
      <c r="B27" s="48" t="s">
        <v>9</v>
      </c>
      <c r="C27" s="51" t="s">
        <v>67</v>
      </c>
      <c r="D27" s="48" t="s">
        <v>68</v>
      </c>
      <c r="E27" s="48" t="s">
        <v>65</v>
      </c>
      <c r="F27" s="48" t="s">
        <v>69</v>
      </c>
      <c r="G27" s="83">
        <v>1392764</v>
      </c>
      <c r="H27" s="83">
        <v>265264</v>
      </c>
      <c r="I27" s="83">
        <v>17984</v>
      </c>
      <c r="J27" s="84">
        <v>665</v>
      </c>
      <c r="K27" s="84">
        <v>8119</v>
      </c>
      <c r="L27" s="84">
        <f t="shared" si="1"/>
        <v>26768</v>
      </c>
      <c r="M27" s="84">
        <v>28263</v>
      </c>
      <c r="N27" s="84">
        <v>27506</v>
      </c>
      <c r="O27" s="84">
        <v>26772</v>
      </c>
      <c r="P27" s="84">
        <v>25992</v>
      </c>
      <c r="Q27" s="84">
        <v>213881</v>
      </c>
      <c r="R27" s="90">
        <f t="shared" si="0"/>
        <v>349182</v>
      </c>
    </row>
    <row r="28" spans="1:18" s="62" customFormat="1" ht="32.25" customHeight="1" x14ac:dyDescent="0.2">
      <c r="A28" s="74">
        <v>22</v>
      </c>
      <c r="B28" s="48" t="s">
        <v>9</v>
      </c>
      <c r="C28" s="32" t="s">
        <v>372</v>
      </c>
      <c r="D28" s="48" t="s">
        <v>70</v>
      </c>
      <c r="E28" s="48" t="s">
        <v>71</v>
      </c>
      <c r="F28" s="48" t="s">
        <v>72</v>
      </c>
      <c r="G28" s="83">
        <v>294127</v>
      </c>
      <c r="H28" s="83">
        <v>234612</v>
      </c>
      <c r="I28" s="83">
        <v>14896</v>
      </c>
      <c r="J28" s="84">
        <v>0</v>
      </c>
      <c r="K28" s="84">
        <v>8700</v>
      </c>
      <c r="L28" s="84">
        <f t="shared" si="1"/>
        <v>23596</v>
      </c>
      <c r="M28" s="84">
        <v>24089</v>
      </c>
      <c r="N28" s="84">
        <v>23459</v>
      </c>
      <c r="O28" s="84">
        <v>22849</v>
      </c>
      <c r="P28" s="84">
        <v>22197</v>
      </c>
      <c r="Q28" s="84">
        <v>198899</v>
      </c>
      <c r="R28" s="90">
        <f t="shared" si="0"/>
        <v>315089</v>
      </c>
    </row>
    <row r="29" spans="1:18" s="62" customFormat="1" ht="25.5" x14ac:dyDescent="0.2">
      <c r="A29" s="74">
        <v>23</v>
      </c>
      <c r="B29" s="48" t="s">
        <v>9</v>
      </c>
      <c r="C29" s="32" t="s">
        <v>373</v>
      </c>
      <c r="D29" s="48" t="s">
        <v>75</v>
      </c>
      <c r="E29" s="48" t="s">
        <v>73</v>
      </c>
      <c r="F29" s="53" t="s">
        <v>74</v>
      </c>
      <c r="G29" s="83">
        <v>56269</v>
      </c>
      <c r="H29" s="83">
        <v>11256</v>
      </c>
      <c r="I29" s="83">
        <v>11256</v>
      </c>
      <c r="J29" s="84">
        <v>0</v>
      </c>
      <c r="K29" s="84">
        <v>24</v>
      </c>
      <c r="L29" s="84">
        <f t="shared" si="1"/>
        <v>11280</v>
      </c>
      <c r="M29" s="84">
        <v>0</v>
      </c>
      <c r="N29" s="84">
        <v>0</v>
      </c>
      <c r="O29" s="84">
        <v>0</v>
      </c>
      <c r="P29" s="84">
        <v>0</v>
      </c>
      <c r="Q29" s="84">
        <v>0</v>
      </c>
      <c r="R29" s="90">
        <f t="shared" si="0"/>
        <v>11280</v>
      </c>
    </row>
    <row r="30" spans="1:18" s="62" customFormat="1" ht="25.5" x14ac:dyDescent="0.2">
      <c r="A30" s="74">
        <v>24</v>
      </c>
      <c r="B30" s="48" t="s">
        <v>9</v>
      </c>
      <c r="C30" s="32" t="s">
        <v>391</v>
      </c>
      <c r="D30" s="48" t="s">
        <v>76</v>
      </c>
      <c r="E30" s="48" t="s">
        <v>77</v>
      </c>
      <c r="F30" s="53" t="s">
        <v>78</v>
      </c>
      <c r="G30" s="83">
        <v>621992</v>
      </c>
      <c r="H30" s="83">
        <v>516992</v>
      </c>
      <c r="I30" s="83">
        <v>32312</v>
      </c>
      <c r="J30" s="84">
        <v>0</v>
      </c>
      <c r="K30" s="84">
        <v>17482</v>
      </c>
      <c r="L30" s="84">
        <f t="shared" si="1"/>
        <v>49794</v>
      </c>
      <c r="M30" s="84">
        <v>52706</v>
      </c>
      <c r="N30" s="84">
        <v>51332</v>
      </c>
      <c r="O30" s="84">
        <v>50003</v>
      </c>
      <c r="P30" s="84">
        <v>48580</v>
      </c>
      <c r="Q30" s="84">
        <v>443819</v>
      </c>
      <c r="R30" s="90">
        <f t="shared" si="0"/>
        <v>696234</v>
      </c>
    </row>
    <row r="31" spans="1:18" s="62" customFormat="1" ht="25.5" x14ac:dyDescent="0.2">
      <c r="A31" s="74">
        <v>25</v>
      </c>
      <c r="B31" s="48" t="s">
        <v>9</v>
      </c>
      <c r="C31" s="32" t="s">
        <v>366</v>
      </c>
      <c r="D31" s="48" t="s">
        <v>79</v>
      </c>
      <c r="E31" s="48" t="s">
        <v>77</v>
      </c>
      <c r="F31" s="53" t="s">
        <v>78</v>
      </c>
      <c r="G31" s="83">
        <v>524994</v>
      </c>
      <c r="H31" s="83">
        <v>344192</v>
      </c>
      <c r="I31" s="83">
        <v>21512</v>
      </c>
      <c r="J31" s="84">
        <v>0</v>
      </c>
      <c r="K31" s="84">
        <v>11639</v>
      </c>
      <c r="L31" s="84">
        <f t="shared" si="1"/>
        <v>33151</v>
      </c>
      <c r="M31" s="84">
        <v>35090</v>
      </c>
      <c r="N31" s="84">
        <v>34174</v>
      </c>
      <c r="O31" s="84">
        <v>33290</v>
      </c>
      <c r="P31" s="84">
        <v>32343</v>
      </c>
      <c r="Q31" s="84">
        <v>295476</v>
      </c>
      <c r="R31" s="90">
        <f t="shared" si="0"/>
        <v>463524</v>
      </c>
    </row>
    <row r="32" spans="1:18" s="62" customFormat="1" ht="27" customHeight="1" x14ac:dyDescent="0.2">
      <c r="A32" s="74">
        <v>26</v>
      </c>
      <c r="B32" s="48" t="s">
        <v>9</v>
      </c>
      <c r="C32" s="32" t="s">
        <v>374</v>
      </c>
      <c r="D32" s="48" t="s">
        <v>144</v>
      </c>
      <c r="E32" s="48" t="s">
        <v>146</v>
      </c>
      <c r="F32" s="53" t="s">
        <v>145</v>
      </c>
      <c r="G32" s="83">
        <v>117365</v>
      </c>
      <c r="H32" s="83">
        <v>39126</v>
      </c>
      <c r="I32" s="83">
        <v>26084</v>
      </c>
      <c r="J32" s="84">
        <v>0</v>
      </c>
      <c r="K32" s="84">
        <v>89</v>
      </c>
      <c r="L32" s="84">
        <f t="shared" si="1"/>
        <v>26173</v>
      </c>
      <c r="M32" s="84">
        <v>13065</v>
      </c>
      <c r="N32" s="84">
        <v>0</v>
      </c>
      <c r="O32" s="84"/>
      <c r="P32" s="84"/>
      <c r="Q32" s="84"/>
      <c r="R32" s="90">
        <f t="shared" si="0"/>
        <v>39238</v>
      </c>
    </row>
    <row r="33" spans="1:18" s="62" customFormat="1" ht="21" customHeight="1" x14ac:dyDescent="0.2">
      <c r="A33" s="74">
        <v>27</v>
      </c>
      <c r="B33" s="48" t="s">
        <v>80</v>
      </c>
      <c r="C33" s="51" t="s">
        <v>208</v>
      </c>
      <c r="D33" s="48" t="s">
        <v>209</v>
      </c>
      <c r="E33" s="48" t="s">
        <v>207</v>
      </c>
      <c r="F33" s="48" t="s">
        <v>296</v>
      </c>
      <c r="G33" s="83">
        <v>236958</v>
      </c>
      <c r="H33" s="83">
        <v>201000</v>
      </c>
      <c r="I33" s="83">
        <v>12000</v>
      </c>
      <c r="J33" s="84">
        <v>0</v>
      </c>
      <c r="K33" s="84">
        <v>7384</v>
      </c>
      <c r="L33" s="84">
        <f t="shared" si="1"/>
        <v>19384</v>
      </c>
      <c r="M33" s="84">
        <v>19843</v>
      </c>
      <c r="N33" s="84">
        <v>19340</v>
      </c>
      <c r="O33" s="84">
        <v>18854</v>
      </c>
      <c r="P33" s="84">
        <v>18332</v>
      </c>
      <c r="Q33" s="84">
        <v>177787</v>
      </c>
      <c r="R33" s="90">
        <f t="shared" si="0"/>
        <v>273540</v>
      </c>
    </row>
    <row r="34" spans="1:18" s="62" customFormat="1" ht="38.25" x14ac:dyDescent="0.2">
      <c r="A34" s="74">
        <v>28</v>
      </c>
      <c r="B34" s="48" t="s">
        <v>80</v>
      </c>
      <c r="C34" s="51" t="s">
        <v>148</v>
      </c>
      <c r="D34" s="48" t="s">
        <v>210</v>
      </c>
      <c r="E34" s="48" t="s">
        <v>207</v>
      </c>
      <c r="F34" s="48" t="s">
        <v>211</v>
      </c>
      <c r="G34" s="83">
        <v>398614</v>
      </c>
      <c r="H34" s="83">
        <v>365052</v>
      </c>
      <c r="I34" s="83">
        <v>16784</v>
      </c>
      <c r="J34" s="84">
        <v>0</v>
      </c>
      <c r="K34" s="84">
        <v>13861</v>
      </c>
      <c r="L34" s="84">
        <f t="shared" si="1"/>
        <v>30645</v>
      </c>
      <c r="M34" s="84">
        <v>31673</v>
      </c>
      <c r="N34" s="84">
        <v>30950</v>
      </c>
      <c r="O34" s="84">
        <v>30262</v>
      </c>
      <c r="P34" s="84">
        <v>29502</v>
      </c>
      <c r="Q34" s="84">
        <v>386802</v>
      </c>
      <c r="R34" s="90">
        <f t="shared" si="0"/>
        <v>539834</v>
      </c>
    </row>
    <row r="35" spans="1:18" s="62" customFormat="1" ht="38.25" x14ac:dyDescent="0.2">
      <c r="A35" s="74">
        <v>29</v>
      </c>
      <c r="B35" s="48" t="s">
        <v>80</v>
      </c>
      <c r="C35" s="51" t="s">
        <v>147</v>
      </c>
      <c r="D35" s="48" t="s">
        <v>212</v>
      </c>
      <c r="E35" s="48" t="s">
        <v>207</v>
      </c>
      <c r="F35" s="48" t="s">
        <v>213</v>
      </c>
      <c r="G35" s="83">
        <v>679110</v>
      </c>
      <c r="H35" s="83">
        <v>631942</v>
      </c>
      <c r="I35" s="83">
        <v>23624</v>
      </c>
      <c r="J35" s="84">
        <v>0</v>
      </c>
      <c r="K35" s="84">
        <v>24758</v>
      </c>
      <c r="L35" s="84">
        <f t="shared" si="1"/>
        <v>48382</v>
      </c>
      <c r="M35" s="84">
        <v>50373</v>
      </c>
      <c r="N35" s="84">
        <v>49327</v>
      </c>
      <c r="O35" s="84">
        <v>48348</v>
      </c>
      <c r="P35" s="84">
        <v>47235</v>
      </c>
      <c r="Q35" s="84">
        <v>727535</v>
      </c>
      <c r="R35" s="90">
        <f t="shared" si="0"/>
        <v>971200</v>
      </c>
    </row>
    <row r="36" spans="1:18" s="62" customFormat="1" ht="38.25" x14ac:dyDescent="0.2">
      <c r="A36" s="74">
        <v>30</v>
      </c>
      <c r="B36" s="48" t="s">
        <v>80</v>
      </c>
      <c r="C36" s="51" t="s">
        <v>143</v>
      </c>
      <c r="D36" s="48" t="s">
        <v>214</v>
      </c>
      <c r="E36" s="48" t="s">
        <v>193</v>
      </c>
      <c r="F36" s="48" t="s">
        <v>215</v>
      </c>
      <c r="G36" s="83">
        <v>833188</v>
      </c>
      <c r="H36" s="83">
        <v>775322</v>
      </c>
      <c r="I36" s="83">
        <v>28984</v>
      </c>
      <c r="J36" s="84">
        <v>0</v>
      </c>
      <c r="K36" s="84">
        <v>26415</v>
      </c>
      <c r="L36" s="84">
        <f t="shared" si="1"/>
        <v>55399</v>
      </c>
      <c r="M36" s="84">
        <v>60170</v>
      </c>
      <c r="N36" s="84">
        <v>58951</v>
      </c>
      <c r="O36" s="84">
        <v>57808</v>
      </c>
      <c r="P36" s="84">
        <v>56511</v>
      </c>
      <c r="Q36" s="84">
        <v>927970</v>
      </c>
      <c r="R36" s="90">
        <f t="shared" si="0"/>
        <v>1216809</v>
      </c>
    </row>
    <row r="37" spans="1:18" s="62" customFormat="1" ht="38.25" x14ac:dyDescent="0.2">
      <c r="A37" s="74">
        <v>31</v>
      </c>
      <c r="B37" s="48" t="s">
        <v>80</v>
      </c>
      <c r="C37" s="51" t="s">
        <v>216</v>
      </c>
      <c r="D37" s="48" t="s">
        <v>344</v>
      </c>
      <c r="E37" s="48" t="s">
        <v>193</v>
      </c>
      <c r="F37" s="48" t="s">
        <v>211</v>
      </c>
      <c r="G37" s="83">
        <v>529254</v>
      </c>
      <c r="H37" s="83">
        <v>484764</v>
      </c>
      <c r="I37" s="83">
        <v>22288</v>
      </c>
      <c r="J37" s="84">
        <v>0</v>
      </c>
      <c r="K37" s="84">
        <v>16025</v>
      </c>
      <c r="L37" s="84">
        <f t="shared" si="1"/>
        <v>38313</v>
      </c>
      <c r="M37" s="84">
        <v>41138</v>
      </c>
      <c r="N37" s="84">
        <v>40222</v>
      </c>
      <c r="O37" s="84">
        <v>39351</v>
      </c>
      <c r="P37" s="84">
        <v>38389</v>
      </c>
      <c r="Q37" s="84">
        <v>507126</v>
      </c>
      <c r="R37" s="90">
        <f t="shared" si="0"/>
        <v>704539</v>
      </c>
    </row>
    <row r="38" spans="1:18" s="62" customFormat="1" ht="25.5" x14ac:dyDescent="0.2">
      <c r="A38" s="74">
        <v>32</v>
      </c>
      <c r="B38" s="48" t="s">
        <v>80</v>
      </c>
      <c r="C38" s="51" t="s">
        <v>393</v>
      </c>
      <c r="D38" s="48" t="s">
        <v>217</v>
      </c>
      <c r="E38" s="48" t="s">
        <v>218</v>
      </c>
      <c r="F38" s="48" t="s">
        <v>184</v>
      </c>
      <c r="G38" s="83">
        <v>376000</v>
      </c>
      <c r="H38" s="83">
        <v>75183</v>
      </c>
      <c r="I38" s="83">
        <v>12968</v>
      </c>
      <c r="J38" s="84">
        <v>0</v>
      </c>
      <c r="K38" s="84">
        <v>2566</v>
      </c>
      <c r="L38" s="84">
        <f t="shared" si="1"/>
        <v>15534</v>
      </c>
      <c r="M38" s="84">
        <v>15571</v>
      </c>
      <c r="N38" s="84">
        <v>15010</v>
      </c>
      <c r="O38" s="84">
        <v>14452</v>
      </c>
      <c r="P38" s="84">
        <v>13888</v>
      </c>
      <c r="Q38" s="84">
        <v>10708</v>
      </c>
      <c r="R38" s="90">
        <f t="shared" si="0"/>
        <v>85163</v>
      </c>
    </row>
    <row r="39" spans="1:18" s="62" customFormat="1" ht="42" customHeight="1" x14ac:dyDescent="0.2">
      <c r="A39" s="74">
        <v>33</v>
      </c>
      <c r="B39" s="48" t="s">
        <v>9</v>
      </c>
      <c r="C39" s="52" t="s">
        <v>392</v>
      </c>
      <c r="D39" s="48" t="s">
        <v>149</v>
      </c>
      <c r="E39" s="48" t="s">
        <v>129</v>
      </c>
      <c r="F39" s="53" t="s">
        <v>150</v>
      </c>
      <c r="G39" s="83">
        <v>241478</v>
      </c>
      <c r="H39" s="83">
        <v>31160</v>
      </c>
      <c r="I39" s="83">
        <v>31160</v>
      </c>
      <c r="J39" s="84">
        <v>67</v>
      </c>
      <c r="K39" s="84">
        <v>789</v>
      </c>
      <c r="L39" s="79">
        <f t="shared" si="1"/>
        <v>32016</v>
      </c>
      <c r="M39" s="79">
        <v>45</v>
      </c>
      <c r="N39" s="79">
        <v>0</v>
      </c>
      <c r="O39" s="79">
        <v>0</v>
      </c>
      <c r="P39" s="79">
        <v>0</v>
      </c>
      <c r="Q39" s="79">
        <v>0</v>
      </c>
      <c r="R39" s="90">
        <f t="shared" si="0"/>
        <v>32061</v>
      </c>
    </row>
    <row r="40" spans="1:18" s="62" customFormat="1" ht="25.5" x14ac:dyDescent="0.2">
      <c r="A40" s="74">
        <v>34</v>
      </c>
      <c r="B40" s="48" t="s">
        <v>9</v>
      </c>
      <c r="C40" s="48" t="s">
        <v>120</v>
      </c>
      <c r="D40" s="48" t="s">
        <v>151</v>
      </c>
      <c r="E40" s="48" t="s">
        <v>130</v>
      </c>
      <c r="F40" s="53" t="s">
        <v>152</v>
      </c>
      <c r="G40" s="83">
        <v>198540</v>
      </c>
      <c r="H40" s="83">
        <v>54776</v>
      </c>
      <c r="I40" s="83">
        <v>27388</v>
      </c>
      <c r="J40" s="84">
        <v>128</v>
      </c>
      <c r="K40" s="84">
        <v>1504</v>
      </c>
      <c r="L40" s="79">
        <f t="shared" si="1"/>
        <v>29020</v>
      </c>
      <c r="M40" s="79">
        <v>28363</v>
      </c>
      <c r="N40" s="79">
        <v>15</v>
      </c>
      <c r="O40" s="79">
        <v>0</v>
      </c>
      <c r="P40" s="79">
        <v>0</v>
      </c>
      <c r="Q40" s="79">
        <v>0</v>
      </c>
      <c r="R40" s="90">
        <f t="shared" ref="R40:R65" si="2">SUM(L40:Q40)</f>
        <v>57398</v>
      </c>
    </row>
    <row r="41" spans="1:18" s="62" customFormat="1" ht="25.5" x14ac:dyDescent="0.2">
      <c r="A41" s="74">
        <v>35</v>
      </c>
      <c r="B41" s="48" t="s">
        <v>9</v>
      </c>
      <c r="C41" s="48" t="s">
        <v>121</v>
      </c>
      <c r="D41" s="48" t="s">
        <v>153</v>
      </c>
      <c r="E41" s="48" t="s">
        <v>130</v>
      </c>
      <c r="F41" s="53" t="s">
        <v>152</v>
      </c>
      <c r="G41" s="83">
        <v>152380</v>
      </c>
      <c r="H41" s="83">
        <v>42040</v>
      </c>
      <c r="I41" s="83">
        <v>21020</v>
      </c>
      <c r="J41" s="84">
        <v>98</v>
      </c>
      <c r="K41" s="84">
        <v>1154</v>
      </c>
      <c r="L41" s="79">
        <f t="shared" si="1"/>
        <v>22272</v>
      </c>
      <c r="M41" s="79">
        <v>21768</v>
      </c>
      <c r="N41" s="79">
        <v>12</v>
      </c>
      <c r="O41" s="79">
        <v>0</v>
      </c>
      <c r="P41" s="79">
        <v>0</v>
      </c>
      <c r="Q41" s="79">
        <v>0</v>
      </c>
      <c r="R41" s="90">
        <f t="shared" si="2"/>
        <v>44052</v>
      </c>
    </row>
    <row r="42" spans="1:18" s="62" customFormat="1" ht="25.5" x14ac:dyDescent="0.2">
      <c r="A42" s="74">
        <v>36</v>
      </c>
      <c r="B42" s="48" t="s">
        <v>9</v>
      </c>
      <c r="C42" s="48" t="s">
        <v>122</v>
      </c>
      <c r="D42" s="48" t="s">
        <v>154</v>
      </c>
      <c r="E42" s="48" t="s">
        <v>130</v>
      </c>
      <c r="F42" s="53" t="s">
        <v>152</v>
      </c>
      <c r="G42" s="83">
        <v>129506</v>
      </c>
      <c r="H42" s="83">
        <v>35728</v>
      </c>
      <c r="I42" s="83">
        <v>17864</v>
      </c>
      <c r="J42" s="84">
        <v>84</v>
      </c>
      <c r="K42" s="84">
        <v>981</v>
      </c>
      <c r="L42" s="79">
        <f t="shared" si="1"/>
        <v>18929</v>
      </c>
      <c r="M42" s="79">
        <v>18500</v>
      </c>
      <c r="N42" s="79">
        <v>10</v>
      </c>
      <c r="O42" s="79">
        <v>0</v>
      </c>
      <c r="P42" s="79">
        <v>0</v>
      </c>
      <c r="Q42" s="79">
        <v>0</v>
      </c>
      <c r="R42" s="90">
        <f t="shared" si="2"/>
        <v>37439</v>
      </c>
    </row>
    <row r="43" spans="1:18" s="62" customFormat="1" ht="25.5" x14ac:dyDescent="0.2">
      <c r="A43" s="74">
        <v>43</v>
      </c>
      <c r="B43" s="48" t="s">
        <v>9</v>
      </c>
      <c r="C43" s="48" t="s">
        <v>123</v>
      </c>
      <c r="D43" s="48" t="s">
        <v>155</v>
      </c>
      <c r="E43" s="48" t="s">
        <v>131</v>
      </c>
      <c r="F43" s="53" t="s">
        <v>156</v>
      </c>
      <c r="G43" s="83">
        <v>87230</v>
      </c>
      <c r="H43" s="83">
        <v>69615</v>
      </c>
      <c r="I43" s="83">
        <v>4420</v>
      </c>
      <c r="J43" s="84">
        <v>0</v>
      </c>
      <c r="K43" s="84">
        <v>2747</v>
      </c>
      <c r="L43" s="79">
        <f t="shared" si="1"/>
        <v>7167</v>
      </c>
      <c r="M43" s="79">
        <v>7261</v>
      </c>
      <c r="N43" s="79">
        <v>7066</v>
      </c>
      <c r="O43" s="79">
        <v>6878</v>
      </c>
      <c r="P43" s="79">
        <v>6676</v>
      </c>
      <c r="Q43" s="79">
        <v>59496</v>
      </c>
      <c r="R43" s="90">
        <f t="shared" si="2"/>
        <v>94544</v>
      </c>
    </row>
    <row r="44" spans="1:18" s="62" customFormat="1" ht="25.5" x14ac:dyDescent="0.2">
      <c r="A44" s="74">
        <v>44</v>
      </c>
      <c r="B44" s="48" t="s">
        <v>9</v>
      </c>
      <c r="C44" s="48" t="s">
        <v>124</v>
      </c>
      <c r="D44" s="48" t="s">
        <v>157</v>
      </c>
      <c r="E44" s="48" t="s">
        <v>131</v>
      </c>
      <c r="F44" s="53" t="s">
        <v>156</v>
      </c>
      <c r="G44" s="83">
        <v>162955</v>
      </c>
      <c r="H44" s="83">
        <v>129969</v>
      </c>
      <c r="I44" s="83">
        <v>8252</v>
      </c>
      <c r="J44" s="84">
        <v>0</v>
      </c>
      <c r="K44" s="84">
        <v>5128</v>
      </c>
      <c r="L44" s="79">
        <f t="shared" si="1"/>
        <v>13380</v>
      </c>
      <c r="M44" s="79">
        <v>13556</v>
      </c>
      <c r="N44" s="79">
        <v>13192</v>
      </c>
      <c r="O44" s="79">
        <v>12841</v>
      </c>
      <c r="P44" s="79">
        <v>12465</v>
      </c>
      <c r="Q44" s="79">
        <v>111076</v>
      </c>
      <c r="R44" s="90">
        <f t="shared" si="2"/>
        <v>176510</v>
      </c>
    </row>
    <row r="45" spans="1:18" s="62" customFormat="1" ht="25.5" x14ac:dyDescent="0.2">
      <c r="A45" s="74">
        <v>45</v>
      </c>
      <c r="B45" s="48" t="s">
        <v>9</v>
      </c>
      <c r="C45" s="48" t="s">
        <v>125</v>
      </c>
      <c r="D45" s="48" t="s">
        <v>158</v>
      </c>
      <c r="E45" s="48" t="s">
        <v>132</v>
      </c>
      <c r="F45" s="53" t="s">
        <v>159</v>
      </c>
      <c r="G45" s="83">
        <v>338286</v>
      </c>
      <c r="H45" s="83">
        <v>269755</v>
      </c>
      <c r="I45" s="83">
        <v>17140</v>
      </c>
      <c r="J45" s="84">
        <v>0</v>
      </c>
      <c r="K45" s="84">
        <v>9613</v>
      </c>
      <c r="L45" s="79">
        <f t="shared" si="1"/>
        <v>26753</v>
      </c>
      <c r="M45" s="79">
        <v>27785</v>
      </c>
      <c r="N45" s="79">
        <v>27055</v>
      </c>
      <c r="O45" s="79">
        <v>26348</v>
      </c>
      <c r="P45" s="79">
        <v>25593</v>
      </c>
      <c r="Q45" s="79">
        <v>228906</v>
      </c>
      <c r="R45" s="90">
        <f t="shared" si="2"/>
        <v>362440</v>
      </c>
    </row>
    <row r="46" spans="1:18" s="62" customFormat="1" ht="25.5" x14ac:dyDescent="0.2">
      <c r="A46" s="74">
        <v>46</v>
      </c>
      <c r="B46" s="48" t="s">
        <v>9</v>
      </c>
      <c r="C46" s="48" t="s">
        <v>126</v>
      </c>
      <c r="D46" s="48" t="s">
        <v>160</v>
      </c>
      <c r="E46" s="48" t="s">
        <v>132</v>
      </c>
      <c r="F46" s="53" t="s">
        <v>159</v>
      </c>
      <c r="G46" s="83">
        <v>165947</v>
      </c>
      <c r="H46" s="83">
        <v>129221</v>
      </c>
      <c r="I46" s="83">
        <v>9192</v>
      </c>
      <c r="J46" s="84">
        <v>0</v>
      </c>
      <c r="K46" s="84">
        <v>4600</v>
      </c>
      <c r="L46" s="79">
        <f t="shared" si="1"/>
        <v>13792</v>
      </c>
      <c r="M46" s="79">
        <v>14243</v>
      </c>
      <c r="N46" s="79">
        <v>13852</v>
      </c>
      <c r="O46" s="79">
        <v>13471</v>
      </c>
      <c r="P46" s="79">
        <v>13068</v>
      </c>
      <c r="Q46" s="79">
        <v>100575</v>
      </c>
      <c r="R46" s="90">
        <f t="shared" si="2"/>
        <v>169001</v>
      </c>
    </row>
    <row r="47" spans="1:18" s="62" customFormat="1" ht="25.5" x14ac:dyDescent="0.2">
      <c r="A47" s="74">
        <v>47</v>
      </c>
      <c r="B47" s="48" t="s">
        <v>9</v>
      </c>
      <c r="C47" s="48" t="s">
        <v>127</v>
      </c>
      <c r="D47" s="48" t="s">
        <v>161</v>
      </c>
      <c r="E47" s="48" t="s">
        <v>133</v>
      </c>
      <c r="F47" s="53" t="s">
        <v>162</v>
      </c>
      <c r="G47" s="83">
        <v>50995</v>
      </c>
      <c r="H47" s="83">
        <v>40832</v>
      </c>
      <c r="I47" s="83">
        <v>2552</v>
      </c>
      <c r="J47" s="84">
        <v>0</v>
      </c>
      <c r="K47" s="84">
        <v>1369</v>
      </c>
      <c r="L47" s="79">
        <f t="shared" si="1"/>
        <v>3921</v>
      </c>
      <c r="M47" s="79">
        <v>4136</v>
      </c>
      <c r="N47" s="79">
        <v>4029</v>
      </c>
      <c r="O47" s="79">
        <v>3926</v>
      </c>
      <c r="P47" s="79">
        <v>3815</v>
      </c>
      <c r="Q47" s="79">
        <v>34941</v>
      </c>
      <c r="R47" s="90">
        <f t="shared" si="2"/>
        <v>54768</v>
      </c>
    </row>
    <row r="48" spans="1:18" s="62" customFormat="1" ht="38.25" x14ac:dyDescent="0.2">
      <c r="A48" s="74">
        <v>48</v>
      </c>
      <c r="B48" s="48" t="s">
        <v>9</v>
      </c>
      <c r="C48" s="48" t="s">
        <v>238</v>
      </c>
      <c r="D48" s="48" t="s">
        <v>165</v>
      </c>
      <c r="E48" s="48" t="s">
        <v>134</v>
      </c>
      <c r="F48" s="53" t="s">
        <v>164</v>
      </c>
      <c r="G48" s="83">
        <v>3241836</v>
      </c>
      <c r="H48" s="83">
        <v>2743092</v>
      </c>
      <c r="I48" s="83">
        <v>166248</v>
      </c>
      <c r="J48" s="84">
        <v>0</v>
      </c>
      <c r="K48" s="84">
        <v>143595</v>
      </c>
      <c r="L48" s="79">
        <f t="shared" si="1"/>
        <v>309843</v>
      </c>
      <c r="M48" s="79">
        <v>268632</v>
      </c>
      <c r="N48" s="79">
        <v>261956</v>
      </c>
      <c r="O48" s="79">
        <v>255513</v>
      </c>
      <c r="P48" s="79">
        <v>248595</v>
      </c>
      <c r="Q48" s="79">
        <v>2379820</v>
      </c>
      <c r="R48" s="90">
        <f t="shared" si="2"/>
        <v>3724359</v>
      </c>
    </row>
    <row r="49" spans="1:18" s="62" customFormat="1" ht="38.25" x14ac:dyDescent="0.2">
      <c r="A49" s="74">
        <v>49</v>
      </c>
      <c r="B49" s="48" t="s">
        <v>9</v>
      </c>
      <c r="C49" s="48" t="s">
        <v>128</v>
      </c>
      <c r="D49" s="48" t="s">
        <v>163</v>
      </c>
      <c r="E49" s="48" t="s">
        <v>134</v>
      </c>
      <c r="F49" s="53" t="s">
        <v>164</v>
      </c>
      <c r="G49" s="83">
        <v>244454</v>
      </c>
      <c r="H49" s="83">
        <v>205897</v>
      </c>
      <c r="I49" s="83">
        <v>12868</v>
      </c>
      <c r="J49" s="84">
        <v>0</v>
      </c>
      <c r="K49" s="84">
        <v>7536</v>
      </c>
      <c r="L49" s="79">
        <f t="shared" si="1"/>
        <v>20404</v>
      </c>
      <c r="M49" s="79">
        <v>20535</v>
      </c>
      <c r="N49" s="79">
        <v>20018</v>
      </c>
      <c r="O49" s="79">
        <v>19519</v>
      </c>
      <c r="P49" s="79">
        <v>18984</v>
      </c>
      <c r="Q49" s="79">
        <v>174808</v>
      </c>
      <c r="R49" s="90">
        <f t="shared" si="2"/>
        <v>274268</v>
      </c>
    </row>
    <row r="50" spans="1:18" s="62" customFormat="1" ht="38.25" x14ac:dyDescent="0.2">
      <c r="A50" s="74">
        <v>50</v>
      </c>
      <c r="B50" s="48" t="s">
        <v>80</v>
      </c>
      <c r="C50" s="48" t="s">
        <v>186</v>
      </c>
      <c r="D50" s="48" t="s">
        <v>187</v>
      </c>
      <c r="E50" s="48" t="s">
        <v>188</v>
      </c>
      <c r="F50" s="53" t="s">
        <v>189</v>
      </c>
      <c r="G50" s="83">
        <v>400000</v>
      </c>
      <c r="H50" s="83">
        <v>338514</v>
      </c>
      <c r="I50" s="83">
        <v>20516</v>
      </c>
      <c r="J50" s="84">
        <v>0</v>
      </c>
      <c r="K50" s="84">
        <v>13057</v>
      </c>
      <c r="L50" s="79">
        <f t="shared" si="1"/>
        <v>33573</v>
      </c>
      <c r="M50" s="79">
        <v>33374</v>
      </c>
      <c r="N50" s="79">
        <v>32536</v>
      </c>
      <c r="O50" s="79">
        <v>31727</v>
      </c>
      <c r="P50" s="79">
        <v>30858</v>
      </c>
      <c r="Q50" s="79">
        <v>294739</v>
      </c>
      <c r="R50" s="90">
        <f t="shared" si="2"/>
        <v>456807</v>
      </c>
    </row>
    <row r="51" spans="1:18" s="62" customFormat="1" ht="25.5" x14ac:dyDescent="0.2">
      <c r="A51" s="74">
        <v>51</v>
      </c>
      <c r="B51" s="48" t="s">
        <v>80</v>
      </c>
      <c r="C51" s="48" t="s">
        <v>190</v>
      </c>
      <c r="D51" s="48" t="s">
        <v>191</v>
      </c>
      <c r="E51" s="48" t="s">
        <v>192</v>
      </c>
      <c r="F51" s="53" t="s">
        <v>189</v>
      </c>
      <c r="G51" s="83">
        <v>33765</v>
      </c>
      <c r="H51" s="83">
        <v>28578</v>
      </c>
      <c r="I51" s="83">
        <v>1732</v>
      </c>
      <c r="J51" s="84">
        <v>0</v>
      </c>
      <c r="K51" s="84">
        <v>1102</v>
      </c>
      <c r="L51" s="79">
        <f t="shared" si="1"/>
        <v>2834</v>
      </c>
      <c r="M51" s="79">
        <v>2818</v>
      </c>
      <c r="N51" s="79">
        <v>2747</v>
      </c>
      <c r="O51" s="79">
        <v>2678</v>
      </c>
      <c r="P51" s="79">
        <v>2605</v>
      </c>
      <c r="Q51" s="79">
        <v>24882</v>
      </c>
      <c r="R51" s="90">
        <f t="shared" si="2"/>
        <v>38564</v>
      </c>
    </row>
    <row r="52" spans="1:18" s="62" customFormat="1" ht="38.25" x14ac:dyDescent="0.2">
      <c r="A52" s="74">
        <v>52</v>
      </c>
      <c r="B52" s="48" t="s">
        <v>80</v>
      </c>
      <c r="C52" s="48" t="s">
        <v>203</v>
      </c>
      <c r="D52" s="48" t="s">
        <v>204</v>
      </c>
      <c r="E52" s="48" t="s">
        <v>192</v>
      </c>
      <c r="F52" s="53" t="s">
        <v>189</v>
      </c>
      <c r="G52" s="83">
        <v>33820</v>
      </c>
      <c r="H52" s="83">
        <v>28644</v>
      </c>
      <c r="I52" s="83">
        <v>1736</v>
      </c>
      <c r="J52" s="84">
        <v>0</v>
      </c>
      <c r="K52" s="84">
        <v>1105</v>
      </c>
      <c r="L52" s="79">
        <f t="shared" si="1"/>
        <v>2841</v>
      </c>
      <c r="M52" s="79">
        <v>2824</v>
      </c>
      <c r="N52" s="79">
        <v>2753</v>
      </c>
      <c r="O52" s="79">
        <v>2685</v>
      </c>
      <c r="P52" s="79">
        <v>2611</v>
      </c>
      <c r="Q52" s="79">
        <v>24939</v>
      </c>
      <c r="R52" s="90">
        <f t="shared" si="2"/>
        <v>38653</v>
      </c>
    </row>
    <row r="53" spans="1:18" s="62" customFormat="1" ht="25.5" x14ac:dyDescent="0.2">
      <c r="A53" s="74">
        <v>53</v>
      </c>
      <c r="B53" s="48" t="s">
        <v>80</v>
      </c>
      <c r="C53" s="48" t="s">
        <v>205</v>
      </c>
      <c r="D53" s="48" t="s">
        <v>206</v>
      </c>
      <c r="E53" s="48" t="s">
        <v>192</v>
      </c>
      <c r="F53" s="53" t="s">
        <v>189</v>
      </c>
      <c r="G53" s="83">
        <v>53161</v>
      </c>
      <c r="H53" s="83">
        <v>45012</v>
      </c>
      <c r="I53" s="83">
        <v>2728</v>
      </c>
      <c r="J53" s="84">
        <v>0</v>
      </c>
      <c r="K53" s="84">
        <v>1736</v>
      </c>
      <c r="L53" s="79">
        <f t="shared" si="1"/>
        <v>4464</v>
      </c>
      <c r="M53" s="79">
        <v>4438</v>
      </c>
      <c r="N53" s="79">
        <v>4326</v>
      </c>
      <c r="O53" s="79">
        <v>4219</v>
      </c>
      <c r="P53" s="79">
        <v>4103</v>
      </c>
      <c r="Q53" s="79">
        <v>39191</v>
      </c>
      <c r="R53" s="90">
        <f t="shared" si="2"/>
        <v>60741</v>
      </c>
    </row>
    <row r="54" spans="1:18" s="62" customFormat="1" ht="38.25" x14ac:dyDescent="0.2">
      <c r="A54" s="74">
        <v>54</v>
      </c>
      <c r="B54" s="48" t="s">
        <v>80</v>
      </c>
      <c r="C54" s="48" t="s">
        <v>195</v>
      </c>
      <c r="D54" s="48" t="s">
        <v>196</v>
      </c>
      <c r="E54" s="48" t="s">
        <v>193</v>
      </c>
      <c r="F54" s="53" t="s">
        <v>194</v>
      </c>
      <c r="G54" s="83">
        <v>163717</v>
      </c>
      <c r="H54" s="83">
        <v>134395</v>
      </c>
      <c r="I54" s="83">
        <v>9792</v>
      </c>
      <c r="J54" s="84">
        <v>0</v>
      </c>
      <c r="K54" s="84">
        <v>4293</v>
      </c>
      <c r="L54" s="79">
        <f t="shared" si="1"/>
        <v>14085</v>
      </c>
      <c r="M54" s="79">
        <v>14726</v>
      </c>
      <c r="N54" s="79">
        <v>14333</v>
      </c>
      <c r="O54" s="79">
        <v>13951</v>
      </c>
      <c r="P54" s="79">
        <v>13547</v>
      </c>
      <c r="Q54" s="79">
        <v>101587</v>
      </c>
      <c r="R54" s="90">
        <f t="shared" si="2"/>
        <v>172229</v>
      </c>
    </row>
    <row r="55" spans="1:18" s="62" customFormat="1" ht="38.25" x14ac:dyDescent="0.2">
      <c r="A55" s="74">
        <v>55</v>
      </c>
      <c r="B55" s="48" t="s">
        <v>80</v>
      </c>
      <c r="C55" s="48" t="s">
        <v>197</v>
      </c>
      <c r="D55" s="48" t="s">
        <v>198</v>
      </c>
      <c r="E55" s="48" t="s">
        <v>193</v>
      </c>
      <c r="F55" s="53" t="s">
        <v>194</v>
      </c>
      <c r="G55" s="83">
        <v>49154</v>
      </c>
      <c r="H55" s="83">
        <v>38724</v>
      </c>
      <c r="I55" s="83">
        <v>3500</v>
      </c>
      <c r="J55" s="84">
        <v>0</v>
      </c>
      <c r="K55" s="84">
        <v>1234</v>
      </c>
      <c r="L55" s="79">
        <f t="shared" si="1"/>
        <v>4734</v>
      </c>
      <c r="M55" s="79">
        <v>4890</v>
      </c>
      <c r="N55" s="79">
        <v>4750</v>
      </c>
      <c r="O55" s="79">
        <v>4612</v>
      </c>
      <c r="P55" s="79">
        <v>4469</v>
      </c>
      <c r="Q55" s="79">
        <v>24106</v>
      </c>
      <c r="R55" s="90">
        <f t="shared" si="2"/>
        <v>47561</v>
      </c>
    </row>
    <row r="56" spans="1:18" s="62" customFormat="1" ht="38.25" x14ac:dyDescent="0.2">
      <c r="A56" s="74">
        <v>56</v>
      </c>
      <c r="B56" s="48" t="s">
        <v>80</v>
      </c>
      <c r="C56" s="48" t="s">
        <v>199</v>
      </c>
      <c r="D56" s="48" t="s">
        <v>200</v>
      </c>
      <c r="E56" s="48" t="s">
        <v>193</v>
      </c>
      <c r="F56" s="53" t="s">
        <v>194</v>
      </c>
      <c r="G56" s="83">
        <v>385439</v>
      </c>
      <c r="H56" s="83">
        <v>326893</v>
      </c>
      <c r="I56" s="83">
        <v>19516</v>
      </c>
      <c r="J56" s="84">
        <v>0</v>
      </c>
      <c r="K56" s="84">
        <v>10465</v>
      </c>
      <c r="L56" s="79">
        <f t="shared" si="1"/>
        <v>29981</v>
      </c>
      <c r="M56" s="79">
        <v>31715</v>
      </c>
      <c r="N56" s="79">
        <v>30933</v>
      </c>
      <c r="O56" s="79">
        <v>30178</v>
      </c>
      <c r="P56" s="79">
        <v>29366</v>
      </c>
      <c r="Q56" s="79">
        <v>286552</v>
      </c>
      <c r="R56" s="90">
        <f t="shared" si="2"/>
        <v>438725</v>
      </c>
    </row>
    <row r="57" spans="1:18" s="62" customFormat="1" ht="38.25" x14ac:dyDescent="0.2">
      <c r="A57" s="74">
        <v>57</v>
      </c>
      <c r="B57" s="48" t="s">
        <v>80</v>
      </c>
      <c r="C57" s="48" t="s">
        <v>201</v>
      </c>
      <c r="D57" s="48" t="s">
        <v>202</v>
      </c>
      <c r="E57" s="48" t="s">
        <v>193</v>
      </c>
      <c r="F57" s="53" t="s">
        <v>194</v>
      </c>
      <c r="G57" s="83">
        <v>76408</v>
      </c>
      <c r="H57" s="83">
        <v>64285</v>
      </c>
      <c r="I57" s="83">
        <v>4052</v>
      </c>
      <c r="J57" s="84">
        <v>0</v>
      </c>
      <c r="K57" s="84">
        <v>2057</v>
      </c>
      <c r="L57" s="79">
        <f t="shared" si="1"/>
        <v>6109</v>
      </c>
      <c r="M57" s="79">
        <v>6441</v>
      </c>
      <c r="N57" s="79">
        <v>6279</v>
      </c>
      <c r="O57" s="79">
        <v>6122</v>
      </c>
      <c r="P57" s="79">
        <v>5953</v>
      </c>
      <c r="Q57" s="79">
        <v>54235</v>
      </c>
      <c r="R57" s="90">
        <f t="shared" si="2"/>
        <v>85139</v>
      </c>
    </row>
    <row r="58" spans="1:18" s="62" customFormat="1" ht="38.25" x14ac:dyDescent="0.2">
      <c r="A58" s="74">
        <v>58</v>
      </c>
      <c r="B58" s="48" t="s">
        <v>9</v>
      </c>
      <c r="C58" s="65" t="s">
        <v>223</v>
      </c>
      <c r="D58" s="48" t="s">
        <v>230</v>
      </c>
      <c r="E58" s="48" t="s">
        <v>224</v>
      </c>
      <c r="F58" s="53" t="s">
        <v>227</v>
      </c>
      <c r="G58" s="83">
        <v>616254</v>
      </c>
      <c r="H58" s="83">
        <v>574869</v>
      </c>
      <c r="I58" s="83">
        <v>20716</v>
      </c>
      <c r="J58" s="84">
        <v>0</v>
      </c>
      <c r="K58" s="84">
        <v>29847</v>
      </c>
      <c r="L58" s="79">
        <f t="shared" si="1"/>
        <v>50563</v>
      </c>
      <c r="M58" s="79">
        <v>50675</v>
      </c>
      <c r="N58" s="79">
        <v>49548</v>
      </c>
      <c r="O58" s="79">
        <v>48495</v>
      </c>
      <c r="P58" s="79">
        <v>47292</v>
      </c>
      <c r="Q58" s="79">
        <v>771824</v>
      </c>
      <c r="R58" s="90">
        <f t="shared" si="2"/>
        <v>1018397</v>
      </c>
    </row>
    <row r="59" spans="1:18" s="62" customFormat="1" ht="38.25" x14ac:dyDescent="0.2">
      <c r="A59" s="74">
        <v>59</v>
      </c>
      <c r="B59" s="48" t="s">
        <v>9</v>
      </c>
      <c r="C59" s="53" t="s">
        <v>225</v>
      </c>
      <c r="D59" s="48" t="s">
        <v>229</v>
      </c>
      <c r="E59" s="48" t="s">
        <v>228</v>
      </c>
      <c r="F59" s="53" t="s">
        <v>226</v>
      </c>
      <c r="G59" s="83">
        <v>516346</v>
      </c>
      <c r="H59" s="83">
        <v>498023</v>
      </c>
      <c r="I59" s="83">
        <v>18416</v>
      </c>
      <c r="J59" s="84">
        <v>0</v>
      </c>
      <c r="K59" s="84">
        <v>25910</v>
      </c>
      <c r="L59" s="79">
        <f t="shared" si="1"/>
        <v>44326</v>
      </c>
      <c r="M59" s="79">
        <v>45549</v>
      </c>
      <c r="N59" s="79">
        <v>44501</v>
      </c>
      <c r="O59" s="79">
        <v>43519</v>
      </c>
      <c r="P59" s="79">
        <v>42402</v>
      </c>
      <c r="Q59" s="79">
        <v>668751</v>
      </c>
      <c r="R59" s="90">
        <f t="shared" si="2"/>
        <v>889048</v>
      </c>
    </row>
    <row r="60" spans="1:18" s="62" customFormat="1" ht="43.5" customHeight="1" x14ac:dyDescent="0.2">
      <c r="A60" s="74">
        <v>60</v>
      </c>
      <c r="B60" s="48" t="s">
        <v>9</v>
      </c>
      <c r="C60" s="53" t="s">
        <v>375</v>
      </c>
      <c r="D60" s="48" t="s">
        <v>232</v>
      </c>
      <c r="E60" s="48" t="s">
        <v>228</v>
      </c>
      <c r="F60" s="53" t="s">
        <v>231</v>
      </c>
      <c r="G60" s="83">
        <v>177285</v>
      </c>
      <c r="H60" s="83">
        <v>140926</v>
      </c>
      <c r="I60" s="83">
        <v>18184</v>
      </c>
      <c r="J60" s="84">
        <v>0</v>
      </c>
      <c r="K60" s="84">
        <v>6110</v>
      </c>
      <c r="L60" s="79">
        <f t="shared" si="1"/>
        <v>24294</v>
      </c>
      <c r="M60" s="79">
        <v>24037</v>
      </c>
      <c r="N60" s="79">
        <v>23150</v>
      </c>
      <c r="O60" s="79">
        <v>22271</v>
      </c>
      <c r="P60" s="79">
        <v>21372</v>
      </c>
      <c r="Q60" s="79">
        <v>54234</v>
      </c>
      <c r="R60" s="90">
        <f t="shared" si="2"/>
        <v>169358</v>
      </c>
    </row>
    <row r="61" spans="1:18" s="62" customFormat="1" ht="38.25" x14ac:dyDescent="0.2">
      <c r="A61" s="74">
        <v>61</v>
      </c>
      <c r="B61" s="48" t="s">
        <v>9</v>
      </c>
      <c r="C61" s="52" t="s">
        <v>243</v>
      </c>
      <c r="D61" s="48" t="s">
        <v>245</v>
      </c>
      <c r="E61" s="48" t="s">
        <v>244</v>
      </c>
      <c r="F61" s="53" t="s">
        <v>233</v>
      </c>
      <c r="G61" s="83">
        <v>325969</v>
      </c>
      <c r="H61" s="83">
        <v>293017</v>
      </c>
      <c r="I61" s="83">
        <v>16508</v>
      </c>
      <c r="J61" s="84">
        <v>0</v>
      </c>
      <c r="K61" s="84">
        <v>12543</v>
      </c>
      <c r="L61" s="79">
        <f t="shared" si="1"/>
        <v>29051</v>
      </c>
      <c r="M61" s="79">
        <v>30572</v>
      </c>
      <c r="N61" s="79">
        <v>29724</v>
      </c>
      <c r="O61" s="79">
        <v>28909</v>
      </c>
      <c r="P61" s="79">
        <v>28027</v>
      </c>
      <c r="Q61" s="79">
        <v>283169</v>
      </c>
      <c r="R61" s="90">
        <f t="shared" si="2"/>
        <v>429452</v>
      </c>
    </row>
    <row r="62" spans="1:18" s="62" customFormat="1" ht="38.25" x14ac:dyDescent="0.2">
      <c r="A62" s="74">
        <v>62</v>
      </c>
      <c r="B62" s="48" t="s">
        <v>9</v>
      </c>
      <c r="C62" s="53" t="s">
        <v>234</v>
      </c>
      <c r="D62" s="48" t="s">
        <v>236</v>
      </c>
      <c r="E62" s="48" t="s">
        <v>237</v>
      </c>
      <c r="F62" s="53" t="s">
        <v>235</v>
      </c>
      <c r="G62" s="83">
        <v>173684</v>
      </c>
      <c r="H62" s="83">
        <v>161304</v>
      </c>
      <c r="I62" s="83">
        <v>12408</v>
      </c>
      <c r="J62" s="84">
        <v>0</v>
      </c>
      <c r="K62" s="84">
        <v>7629</v>
      </c>
      <c r="L62" s="79">
        <f t="shared" si="1"/>
        <v>20037</v>
      </c>
      <c r="M62" s="79">
        <v>20569</v>
      </c>
      <c r="N62" s="79">
        <v>19880</v>
      </c>
      <c r="O62" s="79">
        <v>19208</v>
      </c>
      <c r="P62" s="79">
        <v>18500</v>
      </c>
      <c r="Q62" s="79">
        <v>123231</v>
      </c>
      <c r="R62" s="90">
        <f t="shared" si="2"/>
        <v>221425</v>
      </c>
    </row>
    <row r="63" spans="1:18" s="62" customFormat="1" ht="38.25" x14ac:dyDescent="0.2">
      <c r="A63" s="74">
        <v>63</v>
      </c>
      <c r="B63" s="48" t="s">
        <v>9</v>
      </c>
      <c r="C63" s="53" t="s">
        <v>238</v>
      </c>
      <c r="D63" s="48" t="s">
        <v>240</v>
      </c>
      <c r="E63" s="48" t="s">
        <v>237</v>
      </c>
      <c r="F63" s="53" t="s">
        <v>239</v>
      </c>
      <c r="G63" s="83">
        <v>337019</v>
      </c>
      <c r="H63" s="83">
        <v>303188</v>
      </c>
      <c r="I63" s="83">
        <v>16944</v>
      </c>
      <c r="J63" s="84">
        <v>0</v>
      </c>
      <c r="K63" s="84">
        <v>15029</v>
      </c>
      <c r="L63" s="79">
        <f t="shared" si="1"/>
        <v>31973</v>
      </c>
      <c r="M63" s="79">
        <v>33302</v>
      </c>
      <c r="N63" s="79">
        <v>32324</v>
      </c>
      <c r="O63" s="79">
        <v>31384</v>
      </c>
      <c r="P63" s="79">
        <v>30367</v>
      </c>
      <c r="Q63" s="79">
        <v>304123</v>
      </c>
      <c r="R63" s="90">
        <f t="shared" si="2"/>
        <v>463473</v>
      </c>
    </row>
    <row r="64" spans="1:18" s="62" customFormat="1" ht="25.5" x14ac:dyDescent="0.2">
      <c r="A64" s="74">
        <v>64</v>
      </c>
      <c r="B64" s="48" t="s">
        <v>9</v>
      </c>
      <c r="C64" s="54" t="s">
        <v>249</v>
      </c>
      <c r="D64" s="48" t="s">
        <v>282</v>
      </c>
      <c r="E64" s="66" t="s">
        <v>250</v>
      </c>
      <c r="F64" s="67" t="s">
        <v>251</v>
      </c>
      <c r="G64" s="83">
        <v>1500000</v>
      </c>
      <c r="H64" s="83">
        <v>1500000</v>
      </c>
      <c r="I64" s="83">
        <v>52176</v>
      </c>
      <c r="J64" s="84">
        <v>0</v>
      </c>
      <c r="K64" s="84">
        <v>67992</v>
      </c>
      <c r="L64" s="79">
        <f t="shared" si="1"/>
        <v>120168</v>
      </c>
      <c r="M64" s="79">
        <v>116603</v>
      </c>
      <c r="N64" s="79">
        <v>114250</v>
      </c>
      <c r="O64" s="79">
        <v>111896</v>
      </c>
      <c r="P64" s="79">
        <v>109543</v>
      </c>
      <c r="Q64" s="79">
        <v>1977557</v>
      </c>
      <c r="R64" s="90">
        <f t="shared" si="2"/>
        <v>2550017</v>
      </c>
    </row>
    <row r="65" spans="1:18" s="62" customFormat="1" x14ac:dyDescent="0.2">
      <c r="A65" s="74">
        <v>65</v>
      </c>
      <c r="B65" s="48" t="s">
        <v>9</v>
      </c>
      <c r="C65" s="54" t="s">
        <v>252</v>
      </c>
      <c r="D65" s="48" t="s">
        <v>268</v>
      </c>
      <c r="E65" s="68" t="s">
        <v>257</v>
      </c>
      <c r="F65" s="48" t="s">
        <v>259</v>
      </c>
      <c r="G65" s="94">
        <v>122990</v>
      </c>
      <c r="H65" s="83">
        <v>114642</v>
      </c>
      <c r="I65" s="83">
        <v>8348</v>
      </c>
      <c r="J65" s="84">
        <v>0</v>
      </c>
      <c r="K65" s="84">
        <v>4970</v>
      </c>
      <c r="L65" s="79">
        <f t="shared" si="1"/>
        <v>13318</v>
      </c>
      <c r="M65" s="79">
        <v>12953</v>
      </c>
      <c r="N65" s="79">
        <v>12587</v>
      </c>
      <c r="O65" s="79">
        <v>12230</v>
      </c>
      <c r="P65" s="79">
        <v>11853</v>
      </c>
      <c r="Q65" s="79">
        <v>87977</v>
      </c>
      <c r="R65" s="90">
        <f t="shared" si="2"/>
        <v>150918</v>
      </c>
    </row>
    <row r="66" spans="1:18" s="62" customFormat="1" x14ac:dyDescent="0.2">
      <c r="A66" s="74">
        <v>66</v>
      </c>
      <c r="B66" s="48" t="s">
        <v>9</v>
      </c>
      <c r="C66" s="54" t="s">
        <v>253</v>
      </c>
      <c r="D66" s="48" t="s">
        <v>269</v>
      </c>
      <c r="E66" s="68" t="s">
        <v>257</v>
      </c>
      <c r="F66" s="48" t="s">
        <v>260</v>
      </c>
      <c r="G66" s="94">
        <v>57245</v>
      </c>
      <c r="H66" s="83">
        <v>45185</v>
      </c>
      <c r="I66" s="83">
        <v>12060</v>
      </c>
      <c r="J66" s="84">
        <v>0</v>
      </c>
      <c r="K66" s="84">
        <v>1771</v>
      </c>
      <c r="L66" s="79">
        <f t="shared" si="1"/>
        <v>13831</v>
      </c>
      <c r="M66" s="79">
        <v>13339</v>
      </c>
      <c r="N66" s="79">
        <v>12845</v>
      </c>
      <c r="O66" s="79">
        <v>9276</v>
      </c>
      <c r="P66" s="79">
        <v>0</v>
      </c>
      <c r="Q66" s="79">
        <v>0</v>
      </c>
      <c r="R66" s="90">
        <f t="shared" ref="R66:R88" si="3">SUM(L66:Q66)</f>
        <v>49291</v>
      </c>
    </row>
    <row r="67" spans="1:18" s="62" customFormat="1" x14ac:dyDescent="0.2">
      <c r="A67" s="74">
        <v>67</v>
      </c>
      <c r="B67" s="48" t="s">
        <v>9</v>
      </c>
      <c r="C67" s="54" t="s">
        <v>254</v>
      </c>
      <c r="D67" s="48" t="s">
        <v>270</v>
      </c>
      <c r="E67" s="68" t="s">
        <v>257</v>
      </c>
      <c r="F67" s="48" t="s">
        <v>261</v>
      </c>
      <c r="G67" s="94">
        <v>327206</v>
      </c>
      <c r="H67" s="83">
        <v>313982</v>
      </c>
      <c r="I67" s="83">
        <v>13224</v>
      </c>
      <c r="J67" s="84">
        <v>0</v>
      </c>
      <c r="K67" s="84">
        <v>13643</v>
      </c>
      <c r="L67" s="79">
        <f t="shared" si="1"/>
        <v>26867</v>
      </c>
      <c r="M67" s="79">
        <v>26290</v>
      </c>
      <c r="N67" s="79">
        <v>25711</v>
      </c>
      <c r="O67" s="79">
        <v>25164</v>
      </c>
      <c r="P67" s="79">
        <v>24553</v>
      </c>
      <c r="Q67" s="79">
        <v>353273</v>
      </c>
      <c r="R67" s="90">
        <f t="shared" si="3"/>
        <v>481858</v>
      </c>
    </row>
    <row r="68" spans="1:18" s="62" customFormat="1" x14ac:dyDescent="0.2">
      <c r="A68" s="74">
        <v>68</v>
      </c>
      <c r="B68" s="48" t="s">
        <v>9</v>
      </c>
      <c r="C68" s="54" t="s">
        <v>255</v>
      </c>
      <c r="D68" s="48" t="s">
        <v>271</v>
      </c>
      <c r="E68" s="68" t="s">
        <v>257</v>
      </c>
      <c r="F68" s="48" t="s">
        <v>260</v>
      </c>
      <c r="G68" s="94">
        <v>49795</v>
      </c>
      <c r="H68" s="83">
        <v>39286</v>
      </c>
      <c r="I68" s="83">
        <v>10508</v>
      </c>
      <c r="J68" s="84">
        <v>0</v>
      </c>
      <c r="K68" s="84">
        <v>1540</v>
      </c>
      <c r="L68" s="79">
        <f t="shared" si="1"/>
        <v>12048</v>
      </c>
      <c r="M68" s="79">
        <v>11619</v>
      </c>
      <c r="N68" s="79">
        <v>11189</v>
      </c>
      <c r="O68" s="79">
        <v>7996</v>
      </c>
      <c r="P68" s="79">
        <v>0</v>
      </c>
      <c r="Q68" s="79">
        <v>0</v>
      </c>
      <c r="R68" s="90">
        <f t="shared" si="3"/>
        <v>42852</v>
      </c>
    </row>
    <row r="69" spans="1:18" s="62" customFormat="1" x14ac:dyDescent="0.2">
      <c r="A69" s="74">
        <v>69</v>
      </c>
      <c r="B69" s="48" t="s">
        <v>9</v>
      </c>
      <c r="C69" s="54" t="s">
        <v>256</v>
      </c>
      <c r="D69" s="48" t="s">
        <v>272</v>
      </c>
      <c r="E69" s="68" t="s">
        <v>258</v>
      </c>
      <c r="F69" s="48" t="s">
        <v>259</v>
      </c>
      <c r="G69" s="94">
        <v>121442</v>
      </c>
      <c r="H69" s="83">
        <v>113206</v>
      </c>
      <c r="I69" s="83">
        <v>5236</v>
      </c>
      <c r="J69" s="84">
        <v>0</v>
      </c>
      <c r="K69" s="84">
        <v>4908</v>
      </c>
      <c r="L69" s="79">
        <f t="shared" si="1"/>
        <v>10144</v>
      </c>
      <c r="M69" s="79">
        <v>12784</v>
      </c>
      <c r="N69" s="79">
        <v>12422</v>
      </c>
      <c r="O69" s="79">
        <v>12071</v>
      </c>
      <c r="P69" s="79">
        <v>11699</v>
      </c>
      <c r="Q69" s="79">
        <v>86939</v>
      </c>
      <c r="R69" s="90">
        <f t="shared" si="3"/>
        <v>146059</v>
      </c>
    </row>
    <row r="70" spans="1:18" s="62" customFormat="1" ht="31.5" customHeight="1" x14ac:dyDescent="0.2">
      <c r="A70" s="74">
        <v>70</v>
      </c>
      <c r="B70" s="48" t="s">
        <v>9</v>
      </c>
      <c r="C70" s="54" t="s">
        <v>273</v>
      </c>
      <c r="D70" s="48" t="s">
        <v>274</v>
      </c>
      <c r="E70" s="68" t="s">
        <v>266</v>
      </c>
      <c r="F70" s="48" t="s">
        <v>275</v>
      </c>
      <c r="G70" s="94">
        <v>148741</v>
      </c>
      <c r="H70" s="83">
        <v>148679</v>
      </c>
      <c r="I70" s="83">
        <v>10820</v>
      </c>
      <c r="J70" s="84">
        <v>0</v>
      </c>
      <c r="K70" s="84">
        <v>6459</v>
      </c>
      <c r="L70" s="79">
        <f t="shared" si="1"/>
        <v>17279</v>
      </c>
      <c r="M70" s="79">
        <v>16644</v>
      </c>
      <c r="N70" s="79">
        <v>16174</v>
      </c>
      <c r="O70" s="79">
        <v>15703</v>
      </c>
      <c r="P70" s="79">
        <v>15232</v>
      </c>
      <c r="Q70" s="79">
        <v>113202</v>
      </c>
      <c r="R70" s="90">
        <f t="shared" si="3"/>
        <v>194234</v>
      </c>
    </row>
    <row r="71" spans="1:18" s="62" customFormat="1" ht="31.5" customHeight="1" x14ac:dyDescent="0.2">
      <c r="A71" s="74">
        <v>71</v>
      </c>
      <c r="B71" s="48" t="s">
        <v>9</v>
      </c>
      <c r="C71" s="54" t="s">
        <v>376</v>
      </c>
      <c r="D71" s="48" t="s">
        <v>276</v>
      </c>
      <c r="E71" s="68" t="s">
        <v>266</v>
      </c>
      <c r="F71" s="48" t="s">
        <v>277</v>
      </c>
      <c r="G71" s="94">
        <v>189348</v>
      </c>
      <c r="H71" s="83">
        <v>179760</v>
      </c>
      <c r="I71" s="83">
        <v>9588</v>
      </c>
      <c r="J71" s="84">
        <v>0</v>
      </c>
      <c r="K71" s="84">
        <v>7951</v>
      </c>
      <c r="L71" s="79">
        <f t="shared" si="1"/>
        <v>17539</v>
      </c>
      <c r="M71" s="79">
        <v>17112</v>
      </c>
      <c r="N71" s="79">
        <v>16684</v>
      </c>
      <c r="O71" s="79">
        <v>16274</v>
      </c>
      <c r="P71" s="79">
        <v>15828</v>
      </c>
      <c r="Q71" s="79">
        <v>174302</v>
      </c>
      <c r="R71" s="90">
        <f t="shared" si="3"/>
        <v>257739</v>
      </c>
    </row>
    <row r="72" spans="1:18" s="62" customFormat="1" x14ac:dyDescent="0.2">
      <c r="A72" s="74">
        <v>72</v>
      </c>
      <c r="B72" s="48" t="s">
        <v>9</v>
      </c>
      <c r="C72" s="54" t="s">
        <v>377</v>
      </c>
      <c r="D72" s="48" t="s">
        <v>278</v>
      </c>
      <c r="E72" s="68" t="s">
        <v>266</v>
      </c>
      <c r="F72" s="48" t="s">
        <v>275</v>
      </c>
      <c r="G72" s="94">
        <v>122826</v>
      </c>
      <c r="H72" s="83">
        <v>122826</v>
      </c>
      <c r="I72" s="83">
        <v>8936</v>
      </c>
      <c r="J72" s="84">
        <v>0</v>
      </c>
      <c r="K72" s="84">
        <v>5335</v>
      </c>
      <c r="L72" s="79">
        <f t="shared" si="1"/>
        <v>14271</v>
      </c>
      <c r="M72" s="79">
        <v>13924</v>
      </c>
      <c r="N72" s="79">
        <v>13567</v>
      </c>
      <c r="O72" s="79">
        <v>13211</v>
      </c>
      <c r="P72" s="79">
        <v>12577</v>
      </c>
      <c r="Q72" s="79">
        <v>98020</v>
      </c>
      <c r="R72" s="90">
        <f t="shared" si="3"/>
        <v>165570</v>
      </c>
    </row>
    <row r="73" spans="1:18" s="62" customFormat="1" x14ac:dyDescent="0.2">
      <c r="A73" s="74">
        <v>73</v>
      </c>
      <c r="B73" s="48" t="s">
        <v>9</v>
      </c>
      <c r="C73" s="54" t="s">
        <v>378</v>
      </c>
      <c r="D73" s="48" t="s">
        <v>280</v>
      </c>
      <c r="E73" s="68" t="s">
        <v>266</v>
      </c>
      <c r="F73" s="48" t="s">
        <v>277</v>
      </c>
      <c r="G73" s="94">
        <v>246546</v>
      </c>
      <c r="H73" s="83">
        <v>244901</v>
      </c>
      <c r="I73" s="83">
        <v>13152</v>
      </c>
      <c r="J73" s="84">
        <v>0</v>
      </c>
      <c r="K73" s="84">
        <v>10475</v>
      </c>
      <c r="L73" s="79">
        <f t="shared" ref="L73:L93" si="4">I73+J73+K73</f>
        <v>23627</v>
      </c>
      <c r="M73" s="79">
        <v>23201</v>
      </c>
      <c r="N73" s="79">
        <v>22623</v>
      </c>
      <c r="O73" s="79">
        <v>22044</v>
      </c>
      <c r="P73" s="79">
        <v>21466</v>
      </c>
      <c r="Q73" s="79">
        <v>236490</v>
      </c>
      <c r="R73" s="90">
        <f t="shared" si="3"/>
        <v>349451</v>
      </c>
    </row>
    <row r="74" spans="1:18" s="62" customFormat="1" ht="30.75" customHeight="1" x14ac:dyDescent="0.2">
      <c r="A74" s="74">
        <v>74</v>
      </c>
      <c r="B74" s="48" t="s">
        <v>9</v>
      </c>
      <c r="C74" s="54" t="s">
        <v>379</v>
      </c>
      <c r="D74" s="48" t="s">
        <v>279</v>
      </c>
      <c r="E74" s="68" t="s">
        <v>266</v>
      </c>
      <c r="F74" s="48" t="s">
        <v>275</v>
      </c>
      <c r="G74" s="94">
        <v>113009</v>
      </c>
      <c r="H74" s="83">
        <v>33903</v>
      </c>
      <c r="I74" s="83">
        <v>2468</v>
      </c>
      <c r="J74" s="84">
        <v>0</v>
      </c>
      <c r="K74" s="84">
        <v>1473</v>
      </c>
      <c r="L74" s="79">
        <f t="shared" si="4"/>
        <v>3941</v>
      </c>
      <c r="M74" s="79">
        <v>9297</v>
      </c>
      <c r="N74" s="79">
        <v>8934</v>
      </c>
      <c r="O74" s="79">
        <v>8572</v>
      </c>
      <c r="P74" s="79">
        <v>1064</v>
      </c>
      <c r="Q74" s="79">
        <v>0</v>
      </c>
      <c r="R74" s="90">
        <f t="shared" si="3"/>
        <v>31808</v>
      </c>
    </row>
    <row r="75" spans="1:18" s="62" customFormat="1" x14ac:dyDescent="0.2">
      <c r="A75" s="74">
        <v>75</v>
      </c>
      <c r="B75" s="48" t="s">
        <v>9</v>
      </c>
      <c r="C75" s="54" t="s">
        <v>380</v>
      </c>
      <c r="D75" s="48" t="s">
        <v>267</v>
      </c>
      <c r="E75" s="68" t="s">
        <v>266</v>
      </c>
      <c r="F75" s="48" t="s">
        <v>265</v>
      </c>
      <c r="G75" s="94">
        <v>75404</v>
      </c>
      <c r="H75" s="83">
        <v>59504</v>
      </c>
      <c r="I75" s="83">
        <v>15900</v>
      </c>
      <c r="J75" s="84">
        <v>0</v>
      </c>
      <c r="K75" s="84">
        <v>2374</v>
      </c>
      <c r="L75" s="79">
        <f t="shared" si="4"/>
        <v>18274</v>
      </c>
      <c r="M75" s="79">
        <v>17613</v>
      </c>
      <c r="N75" s="79">
        <v>16951</v>
      </c>
      <c r="O75" s="79">
        <v>12180</v>
      </c>
      <c r="P75" s="79">
        <v>0</v>
      </c>
      <c r="Q75" s="79">
        <v>0</v>
      </c>
      <c r="R75" s="90">
        <f t="shared" si="3"/>
        <v>65018</v>
      </c>
    </row>
    <row r="76" spans="1:18" s="62" customFormat="1" ht="25.5" x14ac:dyDescent="0.2">
      <c r="A76" s="74">
        <v>76</v>
      </c>
      <c r="B76" s="60" t="s">
        <v>9</v>
      </c>
      <c r="C76" s="61" t="s">
        <v>283</v>
      </c>
      <c r="D76" s="48" t="s">
        <v>285</v>
      </c>
      <c r="E76" s="68" t="s">
        <v>286</v>
      </c>
      <c r="F76" s="48" t="s">
        <v>284</v>
      </c>
      <c r="G76" s="94">
        <v>55228</v>
      </c>
      <c r="H76" s="83">
        <v>43600</v>
      </c>
      <c r="I76" s="83">
        <v>11628</v>
      </c>
      <c r="J76" s="84">
        <v>0</v>
      </c>
      <c r="K76" s="84">
        <v>1764</v>
      </c>
      <c r="L76" s="79">
        <f t="shared" si="4"/>
        <v>13392</v>
      </c>
      <c r="M76" s="79">
        <v>12902</v>
      </c>
      <c r="N76" s="79">
        <v>12411</v>
      </c>
      <c r="O76" s="79">
        <v>9008</v>
      </c>
      <c r="P76" s="79">
        <v>0</v>
      </c>
      <c r="Q76" s="79">
        <v>0</v>
      </c>
      <c r="R76" s="90">
        <f t="shared" si="3"/>
        <v>47713</v>
      </c>
    </row>
    <row r="77" spans="1:18" s="62" customFormat="1" ht="25.5" x14ac:dyDescent="0.2">
      <c r="A77" s="74">
        <v>77</v>
      </c>
      <c r="B77" s="60" t="s">
        <v>9</v>
      </c>
      <c r="C77" s="61" t="s">
        <v>381</v>
      </c>
      <c r="D77" s="48" t="s">
        <v>287</v>
      </c>
      <c r="E77" s="68" t="s">
        <v>286</v>
      </c>
      <c r="F77" s="48" t="s">
        <v>284</v>
      </c>
      <c r="G77" s="94">
        <v>86284</v>
      </c>
      <c r="H77" s="83">
        <v>67848</v>
      </c>
      <c r="I77" s="83">
        <v>18436</v>
      </c>
      <c r="J77" s="84">
        <v>0</v>
      </c>
      <c r="K77" s="84">
        <v>2742</v>
      </c>
      <c r="L77" s="79">
        <f t="shared" si="4"/>
        <v>21178</v>
      </c>
      <c r="M77" s="79">
        <v>20402</v>
      </c>
      <c r="N77" s="79">
        <v>19623</v>
      </c>
      <c r="O77" s="79">
        <v>12951</v>
      </c>
      <c r="P77" s="79">
        <v>0</v>
      </c>
      <c r="Q77" s="79">
        <v>0</v>
      </c>
      <c r="R77" s="90">
        <f t="shared" si="3"/>
        <v>74154</v>
      </c>
    </row>
    <row r="78" spans="1:18" s="62" customFormat="1" ht="25.5" x14ac:dyDescent="0.2">
      <c r="A78" s="74">
        <v>78</v>
      </c>
      <c r="B78" s="60" t="s">
        <v>9</v>
      </c>
      <c r="C78" s="61" t="s">
        <v>382</v>
      </c>
      <c r="D78" s="48" t="s">
        <v>288</v>
      </c>
      <c r="E78" s="68" t="s">
        <v>290</v>
      </c>
      <c r="F78" s="48" t="s">
        <v>289</v>
      </c>
      <c r="G78" s="94">
        <v>551709</v>
      </c>
      <c r="H78" s="83">
        <v>551709</v>
      </c>
      <c r="I78" s="83">
        <v>19244</v>
      </c>
      <c r="J78" s="84">
        <v>0</v>
      </c>
      <c r="K78" s="84">
        <v>27380</v>
      </c>
      <c r="L78" s="79">
        <f t="shared" si="4"/>
        <v>46624</v>
      </c>
      <c r="M78" s="79">
        <v>45218</v>
      </c>
      <c r="N78" s="79">
        <v>44269</v>
      </c>
      <c r="O78" s="79">
        <v>43320</v>
      </c>
      <c r="P78" s="79">
        <v>42371</v>
      </c>
      <c r="Q78" s="79">
        <v>727440</v>
      </c>
      <c r="R78" s="90">
        <f t="shared" si="3"/>
        <v>949242</v>
      </c>
    </row>
    <row r="79" spans="1:18" s="62" customFormat="1" ht="25.5" x14ac:dyDescent="0.2">
      <c r="A79" s="74">
        <v>79</v>
      </c>
      <c r="B79" s="60" t="s">
        <v>9</v>
      </c>
      <c r="C79" s="61" t="s">
        <v>383</v>
      </c>
      <c r="D79" s="48" t="s">
        <v>297</v>
      </c>
      <c r="E79" s="68" t="s">
        <v>299</v>
      </c>
      <c r="F79" s="48" t="s">
        <v>298</v>
      </c>
      <c r="G79" s="94">
        <v>401825</v>
      </c>
      <c r="H79" s="83">
        <v>398705</v>
      </c>
      <c r="I79" s="83">
        <v>23668</v>
      </c>
      <c r="J79" s="84">
        <v>0</v>
      </c>
      <c r="K79" s="84">
        <v>17098</v>
      </c>
      <c r="L79" s="79">
        <f t="shared" si="4"/>
        <v>40766</v>
      </c>
      <c r="M79" s="79">
        <v>32428</v>
      </c>
      <c r="N79" s="79">
        <v>31747</v>
      </c>
      <c r="O79" s="79">
        <v>31066</v>
      </c>
      <c r="P79" s="79">
        <v>34176</v>
      </c>
      <c r="Q79" s="79">
        <v>470784</v>
      </c>
      <c r="R79" s="90">
        <f t="shared" si="3"/>
        <v>640967</v>
      </c>
    </row>
    <row r="80" spans="1:18" s="62" customFormat="1" ht="25.5" x14ac:dyDescent="0.2">
      <c r="A80" s="74">
        <v>80</v>
      </c>
      <c r="B80" s="60" t="s">
        <v>9</v>
      </c>
      <c r="C80" s="61" t="s">
        <v>300</v>
      </c>
      <c r="D80" s="48" t="s">
        <v>301</v>
      </c>
      <c r="E80" s="68" t="s">
        <v>299</v>
      </c>
      <c r="F80" s="48" t="s">
        <v>298</v>
      </c>
      <c r="G80" s="94">
        <v>378335</v>
      </c>
      <c r="H80" s="83">
        <v>378335</v>
      </c>
      <c r="I80" s="83">
        <v>19656</v>
      </c>
      <c r="J80" s="84">
        <v>0</v>
      </c>
      <c r="K80" s="84">
        <v>16253</v>
      </c>
      <c r="L80" s="79">
        <f t="shared" si="4"/>
        <v>35909</v>
      </c>
      <c r="M80" s="79">
        <v>32428</v>
      </c>
      <c r="N80" s="79">
        <v>31747</v>
      </c>
      <c r="O80" s="79">
        <v>31066</v>
      </c>
      <c r="P80" s="79">
        <v>32178</v>
      </c>
      <c r="Q80" s="79">
        <v>462782</v>
      </c>
      <c r="R80" s="90">
        <f t="shared" si="3"/>
        <v>626110</v>
      </c>
    </row>
    <row r="81" spans="1:22" s="62" customFormat="1" ht="25.5" x14ac:dyDescent="0.2">
      <c r="A81" s="74">
        <v>81</v>
      </c>
      <c r="B81" s="48" t="s">
        <v>9</v>
      </c>
      <c r="C81" s="85" t="s">
        <v>306</v>
      </c>
      <c r="D81" s="48" t="s">
        <v>328</v>
      </c>
      <c r="E81" s="86" t="s">
        <v>315</v>
      </c>
      <c r="F81" s="86" t="s">
        <v>316</v>
      </c>
      <c r="G81" s="87">
        <v>795928</v>
      </c>
      <c r="H81" s="89">
        <v>795928</v>
      </c>
      <c r="I81" s="83">
        <v>117976</v>
      </c>
      <c r="J81" s="84">
        <v>0</v>
      </c>
      <c r="K81" s="84">
        <v>26931</v>
      </c>
      <c r="L81" s="79">
        <f t="shared" si="4"/>
        <v>144907</v>
      </c>
      <c r="M81" s="79">
        <v>146103</v>
      </c>
      <c r="N81" s="79">
        <v>141488</v>
      </c>
      <c r="O81" s="79">
        <v>136872</v>
      </c>
      <c r="P81" s="79">
        <v>132257</v>
      </c>
      <c r="Q81" s="79">
        <v>198544</v>
      </c>
      <c r="R81" s="90">
        <f t="shared" si="3"/>
        <v>900171</v>
      </c>
    </row>
    <row r="82" spans="1:22" s="62" customFormat="1" ht="38.25" x14ac:dyDescent="0.2">
      <c r="A82" s="74">
        <v>82</v>
      </c>
      <c r="B82" s="48" t="s">
        <v>9</v>
      </c>
      <c r="C82" s="85" t="s">
        <v>307</v>
      </c>
      <c r="D82" s="48" t="s">
        <v>331</v>
      </c>
      <c r="E82" s="86" t="s">
        <v>317</v>
      </c>
      <c r="F82" s="86" t="s">
        <v>318</v>
      </c>
      <c r="G82" s="87">
        <v>38720</v>
      </c>
      <c r="H82" s="89">
        <v>38720</v>
      </c>
      <c r="I82" s="83">
        <f>14080-2840+31000</f>
        <v>42240</v>
      </c>
      <c r="J82" s="84">
        <v>0</v>
      </c>
      <c r="K82" s="84">
        <v>1197</v>
      </c>
      <c r="L82" s="79">
        <f t="shared" si="4"/>
        <v>43437</v>
      </c>
      <c r="M82" s="79">
        <v>14782</v>
      </c>
      <c r="N82" s="79">
        <v>10751</v>
      </c>
      <c r="O82" s="79">
        <v>0</v>
      </c>
      <c r="P82" s="79">
        <v>0</v>
      </c>
      <c r="Q82" s="79">
        <v>0</v>
      </c>
      <c r="R82" s="90">
        <f t="shared" si="3"/>
        <v>68970</v>
      </c>
    </row>
    <row r="83" spans="1:22" s="62" customFormat="1" ht="25.5" x14ac:dyDescent="0.2">
      <c r="A83" s="74">
        <v>83</v>
      </c>
      <c r="B83" s="48" t="s">
        <v>9</v>
      </c>
      <c r="C83" s="85" t="s">
        <v>308</v>
      </c>
      <c r="D83" s="48" t="s">
        <v>332</v>
      </c>
      <c r="E83" s="86" t="s">
        <v>317</v>
      </c>
      <c r="F83" s="86" t="s">
        <v>319</v>
      </c>
      <c r="G83" s="87">
        <v>252948</v>
      </c>
      <c r="H83" s="89">
        <v>252948</v>
      </c>
      <c r="I83" s="83">
        <v>12808</v>
      </c>
      <c r="J83" s="84">
        <v>0</v>
      </c>
      <c r="K83" s="84">
        <v>7947</v>
      </c>
      <c r="L83" s="79">
        <f t="shared" si="4"/>
        <v>20755</v>
      </c>
      <c r="M83" s="79">
        <v>22699</v>
      </c>
      <c r="N83" s="79">
        <v>22161</v>
      </c>
      <c r="O83" s="79">
        <v>21623</v>
      </c>
      <c r="P83" s="79">
        <v>21084</v>
      </c>
      <c r="Q83" s="79">
        <v>252950</v>
      </c>
      <c r="R83" s="90">
        <f t="shared" si="3"/>
        <v>361272</v>
      </c>
    </row>
    <row r="84" spans="1:22" s="62" customFormat="1" ht="38.25" x14ac:dyDescent="0.2">
      <c r="A84" s="74">
        <v>84</v>
      </c>
      <c r="B84" s="48" t="s">
        <v>9</v>
      </c>
      <c r="C84" s="85" t="s">
        <v>309</v>
      </c>
      <c r="D84" s="48" t="s">
        <v>330</v>
      </c>
      <c r="E84" s="86" t="s">
        <v>317</v>
      </c>
      <c r="F84" s="86" t="s">
        <v>21</v>
      </c>
      <c r="G84" s="87">
        <v>207274</v>
      </c>
      <c r="H84" s="89">
        <v>207274</v>
      </c>
      <c r="I84" s="83">
        <v>163145</v>
      </c>
      <c r="J84" s="84">
        <v>0</v>
      </c>
      <c r="K84" s="84">
        <v>5935</v>
      </c>
      <c r="L84" s="79">
        <f t="shared" si="4"/>
        <v>169080</v>
      </c>
      <c r="M84" s="79">
        <v>43364</v>
      </c>
      <c r="N84" s="79">
        <v>42003</v>
      </c>
      <c r="O84" s="79">
        <v>40642</v>
      </c>
      <c r="P84" s="79">
        <v>39281</v>
      </c>
      <c r="Q84" s="79">
        <v>69259</v>
      </c>
      <c r="R84" s="90">
        <f t="shared" si="3"/>
        <v>403629</v>
      </c>
    </row>
    <row r="85" spans="1:22" s="62" customFormat="1" ht="38.25" x14ac:dyDescent="0.2">
      <c r="A85" s="74">
        <v>85</v>
      </c>
      <c r="B85" s="48" t="s">
        <v>9</v>
      </c>
      <c r="C85" s="85" t="s">
        <v>310</v>
      </c>
      <c r="D85" s="48" t="s">
        <v>329</v>
      </c>
      <c r="E85" s="86" t="s">
        <v>317</v>
      </c>
      <c r="F85" s="86" t="s">
        <v>21</v>
      </c>
      <c r="G85" s="87">
        <v>248141</v>
      </c>
      <c r="H85" s="89">
        <v>248141</v>
      </c>
      <c r="I85" s="83">
        <v>104577</v>
      </c>
      <c r="J85" s="84">
        <v>0</v>
      </c>
      <c r="K85" s="84">
        <v>7105</v>
      </c>
      <c r="L85" s="79">
        <f t="shared" si="4"/>
        <v>111682</v>
      </c>
      <c r="M85" s="79">
        <v>51914</v>
      </c>
      <c r="N85" s="79">
        <v>50284</v>
      </c>
      <c r="O85" s="79">
        <v>48655</v>
      </c>
      <c r="P85" s="79">
        <v>47025</v>
      </c>
      <c r="Q85" s="79">
        <v>82936</v>
      </c>
      <c r="R85" s="90">
        <f t="shared" si="3"/>
        <v>392496</v>
      </c>
    </row>
    <row r="86" spans="1:22" s="62" customFormat="1" ht="25.5" x14ac:dyDescent="0.2">
      <c r="A86" s="74">
        <v>86</v>
      </c>
      <c r="B86" s="48" t="s">
        <v>9</v>
      </c>
      <c r="C86" s="85" t="s">
        <v>311</v>
      </c>
      <c r="D86" s="48" t="s">
        <v>333</v>
      </c>
      <c r="E86" s="86" t="s">
        <v>320</v>
      </c>
      <c r="F86" s="86" t="s">
        <v>321</v>
      </c>
      <c r="G86" s="87">
        <v>1429770</v>
      </c>
      <c r="H86" s="89">
        <v>186492</v>
      </c>
      <c r="I86" s="89">
        <v>211357</v>
      </c>
      <c r="J86" s="84">
        <v>0</v>
      </c>
      <c r="K86" s="84">
        <f>21492-3500</f>
        <v>17992</v>
      </c>
      <c r="L86" s="79">
        <f>I86+J86+K86</f>
        <v>229349</v>
      </c>
      <c r="M86" s="79">
        <v>170604</v>
      </c>
      <c r="N86" s="79">
        <v>165879</v>
      </c>
      <c r="O86" s="79">
        <v>161155</v>
      </c>
      <c r="P86" s="79">
        <v>121088</v>
      </c>
      <c r="Q86" s="79">
        <v>1573739</v>
      </c>
      <c r="R86" s="90">
        <f t="shared" si="3"/>
        <v>2421814</v>
      </c>
      <c r="U86" s="127"/>
      <c r="V86" s="127"/>
    </row>
    <row r="87" spans="1:22" s="62" customFormat="1" ht="25.5" x14ac:dyDescent="0.2">
      <c r="A87" s="74">
        <v>87</v>
      </c>
      <c r="B87" s="48" t="s">
        <v>9</v>
      </c>
      <c r="C87" s="85" t="s">
        <v>312</v>
      </c>
      <c r="D87" s="48" t="s">
        <v>334</v>
      </c>
      <c r="E87" s="86" t="s">
        <v>320</v>
      </c>
      <c r="F87" s="86" t="s">
        <v>321</v>
      </c>
      <c r="G87" s="87">
        <v>1838191</v>
      </c>
      <c r="H87" s="89">
        <v>239764</v>
      </c>
      <c r="I87" s="89">
        <v>326562</v>
      </c>
      <c r="J87" s="84">
        <v>0</v>
      </c>
      <c r="K87" s="84">
        <f>17877-3500</f>
        <v>14377</v>
      </c>
      <c r="L87" s="79">
        <f>I87+J87+K87</f>
        <v>340939</v>
      </c>
      <c r="M87" s="79">
        <v>219337</v>
      </c>
      <c r="N87" s="79">
        <v>213263</v>
      </c>
      <c r="O87" s="79">
        <v>207189</v>
      </c>
      <c r="P87" s="79">
        <v>155678</v>
      </c>
      <c r="Q87" s="79">
        <v>2031804</v>
      </c>
      <c r="R87" s="90">
        <f t="shared" si="3"/>
        <v>3168210</v>
      </c>
    </row>
    <row r="88" spans="1:22" s="62" customFormat="1" ht="38.25" x14ac:dyDescent="0.2">
      <c r="A88" s="74">
        <v>88</v>
      </c>
      <c r="B88" s="48" t="s">
        <v>9</v>
      </c>
      <c r="C88" s="128" t="s">
        <v>313</v>
      </c>
      <c r="D88" s="48" t="s">
        <v>327</v>
      </c>
      <c r="E88" s="86" t="s">
        <v>322</v>
      </c>
      <c r="F88" s="86" t="s">
        <v>323</v>
      </c>
      <c r="G88" s="87">
        <v>442279</v>
      </c>
      <c r="H88" s="89">
        <v>137121</v>
      </c>
      <c r="I88" s="83">
        <v>8253</v>
      </c>
      <c r="J88" s="84">
        <v>0</v>
      </c>
      <c r="K88" s="84">
        <v>8501</v>
      </c>
      <c r="L88" s="79">
        <f t="shared" si="4"/>
        <v>16754</v>
      </c>
      <c r="M88" s="79">
        <v>36504</v>
      </c>
      <c r="N88" s="79">
        <v>35739</v>
      </c>
      <c r="O88" s="79">
        <v>34974</v>
      </c>
      <c r="P88" s="79">
        <v>34209</v>
      </c>
      <c r="Q88" s="79">
        <v>519374</v>
      </c>
      <c r="R88" s="90">
        <f t="shared" si="3"/>
        <v>677554</v>
      </c>
    </row>
    <row r="89" spans="1:22" s="62" customFormat="1" ht="25.5" x14ac:dyDescent="0.2">
      <c r="A89" s="74">
        <v>89</v>
      </c>
      <c r="B89" s="48" t="s">
        <v>9</v>
      </c>
      <c r="C89" s="129" t="s">
        <v>314</v>
      </c>
      <c r="D89" s="48" t="s">
        <v>326</v>
      </c>
      <c r="E89" s="86" t="s">
        <v>324</v>
      </c>
      <c r="F89" s="86" t="s">
        <v>325</v>
      </c>
      <c r="G89" s="87">
        <v>211091</v>
      </c>
      <c r="H89" s="89">
        <v>81697</v>
      </c>
      <c r="I89" s="83">
        <v>77374</v>
      </c>
      <c r="J89" s="84">
        <v>0</v>
      </c>
      <c r="K89" s="84">
        <v>3481</v>
      </c>
      <c r="L89" s="79">
        <f t="shared" si="4"/>
        <v>80855</v>
      </c>
      <c r="M89" s="79">
        <v>17375</v>
      </c>
      <c r="N89" s="79">
        <v>17012</v>
      </c>
      <c r="O89" s="79">
        <v>16648</v>
      </c>
      <c r="P89" s="79">
        <v>16285</v>
      </c>
      <c r="Q89" s="79">
        <v>250259</v>
      </c>
      <c r="R89" s="90">
        <v>321060</v>
      </c>
    </row>
    <row r="90" spans="1:22" s="62" customFormat="1" ht="25.5" x14ac:dyDescent="0.2">
      <c r="A90" s="74">
        <v>90</v>
      </c>
      <c r="B90" s="76" t="s">
        <v>80</v>
      </c>
      <c r="C90" s="130" t="s">
        <v>335</v>
      </c>
      <c r="D90" s="48" t="s">
        <v>345</v>
      </c>
      <c r="E90" s="86" t="s">
        <v>346</v>
      </c>
      <c r="F90" s="86" t="s">
        <v>347</v>
      </c>
      <c r="G90" s="87">
        <v>140326</v>
      </c>
      <c r="H90" s="89">
        <v>0</v>
      </c>
      <c r="I90" s="83">
        <v>0</v>
      </c>
      <c r="J90" s="84">
        <v>0</v>
      </c>
      <c r="K90" s="84">
        <v>3698</v>
      </c>
      <c r="L90" s="79">
        <f t="shared" si="4"/>
        <v>3698</v>
      </c>
      <c r="M90" s="79">
        <v>4931</v>
      </c>
      <c r="N90" s="79">
        <v>4931</v>
      </c>
      <c r="O90" s="79">
        <v>16009</v>
      </c>
      <c r="P90" s="79">
        <v>15614</v>
      </c>
      <c r="Q90" s="79">
        <v>140139</v>
      </c>
      <c r="R90" s="90">
        <f>SUM(L90:Q90)</f>
        <v>185322</v>
      </c>
    </row>
    <row r="91" spans="1:22" s="62" customFormat="1" ht="25.5" x14ac:dyDescent="0.2">
      <c r="A91" s="74">
        <v>91</v>
      </c>
      <c r="B91" s="48" t="s">
        <v>9</v>
      </c>
      <c r="C91" s="129" t="s">
        <v>384</v>
      </c>
      <c r="D91" s="48" t="s">
        <v>348</v>
      </c>
      <c r="E91" s="86" t="s">
        <v>349</v>
      </c>
      <c r="F91" s="86" t="s">
        <v>350</v>
      </c>
      <c r="G91" s="87">
        <v>333339</v>
      </c>
      <c r="H91" s="89">
        <v>0</v>
      </c>
      <c r="I91" s="83">
        <v>53835</v>
      </c>
      <c r="J91" s="84">
        <v>0</v>
      </c>
      <c r="K91" s="84">
        <v>6771</v>
      </c>
      <c r="L91" s="79">
        <f t="shared" si="4"/>
        <v>60606</v>
      </c>
      <c r="M91" s="79">
        <v>13543</v>
      </c>
      <c r="N91" s="79">
        <v>13543</v>
      </c>
      <c r="O91" s="79">
        <v>32308</v>
      </c>
      <c r="P91" s="79">
        <v>31534</v>
      </c>
      <c r="Q91" s="79">
        <v>389826</v>
      </c>
      <c r="R91" s="90">
        <f>SUM(L91:Q91)</f>
        <v>541360</v>
      </c>
    </row>
    <row r="92" spans="1:22" s="62" customFormat="1" ht="27.75" customHeight="1" x14ac:dyDescent="0.2">
      <c r="A92" s="74">
        <v>92</v>
      </c>
      <c r="B92" s="48" t="s">
        <v>9</v>
      </c>
      <c r="C92" s="129" t="s">
        <v>385</v>
      </c>
      <c r="D92" s="48" t="s">
        <v>353</v>
      </c>
      <c r="E92" s="86" t="s">
        <v>352</v>
      </c>
      <c r="F92" s="86" t="s">
        <v>351</v>
      </c>
      <c r="G92" s="87">
        <v>286376</v>
      </c>
      <c r="H92" s="89">
        <v>0</v>
      </c>
      <c r="I92" s="83">
        <v>0</v>
      </c>
      <c r="J92" s="84">
        <v>0</v>
      </c>
      <c r="K92" s="84">
        <v>6183</v>
      </c>
      <c r="L92" s="79">
        <f t="shared" si="4"/>
        <v>6183</v>
      </c>
      <c r="M92" s="79">
        <v>12368</v>
      </c>
      <c r="N92" s="79">
        <v>12368</v>
      </c>
      <c r="O92" s="79">
        <v>21650</v>
      </c>
      <c r="P92" s="79">
        <v>30387</v>
      </c>
      <c r="Q92" s="79">
        <v>377968</v>
      </c>
      <c r="R92" s="90">
        <f>SUM(L92:Q92)</f>
        <v>460924</v>
      </c>
    </row>
    <row r="93" spans="1:22" s="62" customFormat="1" ht="27.75" customHeight="1" x14ac:dyDescent="0.2">
      <c r="A93" s="74">
        <v>93</v>
      </c>
      <c r="B93" s="48" t="s">
        <v>9</v>
      </c>
      <c r="C93" s="129" t="s">
        <v>386</v>
      </c>
      <c r="D93" s="48" t="s">
        <v>359</v>
      </c>
      <c r="E93" s="86" t="s">
        <v>360</v>
      </c>
      <c r="F93" s="86" t="s">
        <v>358</v>
      </c>
      <c r="G93" s="87">
        <v>129222</v>
      </c>
      <c r="H93" s="89">
        <v>0</v>
      </c>
      <c r="I93" s="83">
        <v>0</v>
      </c>
      <c r="J93" s="84">
        <v>0</v>
      </c>
      <c r="K93" s="84">
        <v>320</v>
      </c>
      <c r="L93" s="79">
        <f t="shared" si="4"/>
        <v>320</v>
      </c>
      <c r="M93" s="79">
        <v>4564</v>
      </c>
      <c r="N93" s="79">
        <v>4564</v>
      </c>
      <c r="O93" s="79">
        <v>20647</v>
      </c>
      <c r="P93" s="79">
        <v>20071</v>
      </c>
      <c r="Q93" s="79">
        <v>107172</v>
      </c>
      <c r="R93" s="90">
        <f>SUM(L93:Q93)</f>
        <v>157338</v>
      </c>
    </row>
    <row r="94" spans="1:22" s="62" customFormat="1" ht="29.25" customHeight="1" x14ac:dyDescent="0.2">
      <c r="A94" s="74">
        <v>94</v>
      </c>
      <c r="B94" s="48" t="s">
        <v>9</v>
      </c>
      <c r="C94" s="129" t="s">
        <v>387</v>
      </c>
      <c r="D94" s="48" t="s">
        <v>361</v>
      </c>
      <c r="E94" s="86" t="s">
        <v>360</v>
      </c>
      <c r="F94" s="86" t="s">
        <v>358</v>
      </c>
      <c r="G94" s="87">
        <v>212723</v>
      </c>
      <c r="H94" s="89">
        <v>0</v>
      </c>
      <c r="I94" s="83">
        <v>0</v>
      </c>
      <c r="J94" s="84">
        <v>0</v>
      </c>
      <c r="K94" s="84">
        <v>603</v>
      </c>
      <c r="L94" s="79">
        <v>4564</v>
      </c>
      <c r="M94" s="79">
        <v>4564</v>
      </c>
      <c r="N94" s="79">
        <v>20647</v>
      </c>
      <c r="O94" s="79">
        <v>20071</v>
      </c>
      <c r="P94" s="79">
        <v>19874</v>
      </c>
      <c r="Q94" s="79">
        <v>188720</v>
      </c>
      <c r="R94" s="90">
        <f>SUM(K94:Q94)</f>
        <v>259043</v>
      </c>
    </row>
    <row r="95" spans="1:22" ht="14.25" customHeight="1" x14ac:dyDescent="0.2">
      <c r="A95" s="156" t="s">
        <v>220</v>
      </c>
      <c r="B95" s="157"/>
      <c r="C95" s="158"/>
      <c r="D95" s="100" t="s">
        <v>81</v>
      </c>
      <c r="E95" s="100" t="s">
        <v>81</v>
      </c>
      <c r="F95" s="100" t="s">
        <v>81</v>
      </c>
      <c r="G95" s="101">
        <f>SUM(G8:G94)</f>
        <v>50537823</v>
      </c>
      <c r="H95" s="101">
        <f t="shared" ref="H95:R95" si="5">SUM(H8:H94)</f>
        <v>29111292</v>
      </c>
      <c r="I95" s="101">
        <f t="shared" si="5"/>
        <v>2576263</v>
      </c>
      <c r="J95" s="101">
        <f t="shared" si="5"/>
        <v>35000</v>
      </c>
      <c r="K95" s="101">
        <f t="shared" si="5"/>
        <v>1061769</v>
      </c>
      <c r="L95" s="101">
        <f t="shared" si="5"/>
        <v>3676993</v>
      </c>
      <c r="M95" s="101">
        <f t="shared" si="5"/>
        <v>3970889</v>
      </c>
      <c r="N95" s="101">
        <f t="shared" si="5"/>
        <v>3795588</v>
      </c>
      <c r="O95" s="101">
        <f t="shared" si="5"/>
        <v>3714278</v>
      </c>
      <c r="P95" s="101">
        <f t="shared" si="5"/>
        <v>3257436</v>
      </c>
      <c r="Q95" s="101">
        <f t="shared" si="5"/>
        <v>28897854</v>
      </c>
      <c r="R95" s="101">
        <f t="shared" si="5"/>
        <v>47236267</v>
      </c>
      <c r="T95" s="20"/>
    </row>
    <row r="96" spans="1:22" s="25" customFormat="1" hidden="1" x14ac:dyDescent="0.2">
      <c r="A96" s="165"/>
      <c r="B96" s="166"/>
      <c r="C96" s="167"/>
      <c r="D96" s="23"/>
      <c r="E96" s="23"/>
      <c r="F96" s="26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</row>
    <row r="97" spans="1:20" s="25" customFormat="1" hidden="1" x14ac:dyDescent="0.2">
      <c r="A97" s="72"/>
      <c r="B97" s="48"/>
      <c r="C97" s="48"/>
      <c r="D97" s="31"/>
      <c r="E97" s="28"/>
      <c r="F97" s="33"/>
      <c r="G97" s="95"/>
      <c r="H97" s="132"/>
      <c r="I97" s="132"/>
      <c r="J97" s="36"/>
      <c r="K97" s="36"/>
      <c r="L97" s="34"/>
      <c r="M97" s="34"/>
      <c r="N97" s="34"/>
      <c r="O97" s="34"/>
      <c r="P97" s="34"/>
      <c r="Q97" s="34"/>
      <c r="R97" s="30"/>
    </row>
    <row r="98" spans="1:20" s="35" customFormat="1" ht="13.5" customHeight="1" x14ac:dyDescent="0.2">
      <c r="A98" s="159" t="s">
        <v>247</v>
      </c>
      <c r="B98" s="160"/>
      <c r="C98" s="161"/>
      <c r="D98" s="37"/>
      <c r="E98" s="38"/>
      <c r="F98" s="39"/>
      <c r="G98" s="24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</row>
    <row r="99" spans="1:20" s="25" customFormat="1" ht="32.25" customHeight="1" x14ac:dyDescent="0.2">
      <c r="A99" s="72"/>
      <c r="B99" s="76"/>
      <c r="C99" s="59"/>
      <c r="D99" s="10"/>
      <c r="E99" s="43"/>
      <c r="F99" s="43"/>
      <c r="G99" s="133"/>
      <c r="H99" s="134"/>
      <c r="I99" s="133"/>
      <c r="J99" s="80"/>
      <c r="K99" s="80"/>
      <c r="L99" s="81"/>
      <c r="M99" s="81"/>
      <c r="N99" s="81"/>
      <c r="O99" s="81"/>
      <c r="P99" s="81"/>
      <c r="Q99" s="81"/>
      <c r="R99" s="82"/>
      <c r="T99" s="58"/>
    </row>
    <row r="100" spans="1:20" s="45" customFormat="1" ht="17.25" customHeight="1" x14ac:dyDescent="0.2">
      <c r="A100" s="174" t="s">
        <v>248</v>
      </c>
      <c r="B100" s="175"/>
      <c r="C100" s="176"/>
      <c r="D100" s="102"/>
      <c r="E100" s="102"/>
      <c r="F100" s="103"/>
      <c r="G100" s="104">
        <f t="shared" ref="G100:R100" si="6">SUM(G99:G99)</f>
        <v>0</v>
      </c>
      <c r="H100" s="105">
        <f t="shared" si="6"/>
        <v>0</v>
      </c>
      <c r="I100" s="104">
        <f t="shared" si="6"/>
        <v>0</v>
      </c>
      <c r="J100" s="104">
        <f t="shared" si="6"/>
        <v>0</v>
      </c>
      <c r="K100" s="104">
        <f t="shared" si="6"/>
        <v>0</v>
      </c>
      <c r="L100" s="104">
        <f t="shared" si="6"/>
        <v>0</v>
      </c>
      <c r="M100" s="104">
        <f t="shared" si="6"/>
        <v>0</v>
      </c>
      <c r="N100" s="104">
        <f t="shared" si="6"/>
        <v>0</v>
      </c>
      <c r="O100" s="104">
        <f t="shared" si="6"/>
        <v>0</v>
      </c>
      <c r="P100" s="104">
        <f t="shared" si="6"/>
        <v>0</v>
      </c>
      <c r="Q100" s="104">
        <f t="shared" si="6"/>
        <v>0</v>
      </c>
      <c r="R100" s="104">
        <f t="shared" si="6"/>
        <v>0</v>
      </c>
    </row>
    <row r="101" spans="1:20" s="44" customFormat="1" ht="18.75" customHeight="1" x14ac:dyDescent="0.2">
      <c r="A101" s="168" t="s">
        <v>221</v>
      </c>
      <c r="B101" s="169"/>
      <c r="C101" s="170"/>
      <c r="D101" s="106"/>
      <c r="E101" s="106"/>
      <c r="F101" s="107"/>
      <c r="G101" s="108">
        <f>G95+G100</f>
        <v>50537823</v>
      </c>
      <c r="H101" s="109">
        <f t="shared" ref="H101:R101" si="7">H95+H100</f>
        <v>29111292</v>
      </c>
      <c r="I101" s="108">
        <f t="shared" si="7"/>
        <v>2576263</v>
      </c>
      <c r="J101" s="108">
        <f t="shared" si="7"/>
        <v>35000</v>
      </c>
      <c r="K101" s="108">
        <f t="shared" si="7"/>
        <v>1061769</v>
      </c>
      <c r="L101" s="108">
        <f t="shared" si="7"/>
        <v>3676993</v>
      </c>
      <c r="M101" s="108">
        <f t="shared" si="7"/>
        <v>3970889</v>
      </c>
      <c r="N101" s="108">
        <f t="shared" si="7"/>
        <v>3795588</v>
      </c>
      <c r="O101" s="108">
        <f t="shared" si="7"/>
        <v>3714278</v>
      </c>
      <c r="P101" s="108">
        <f t="shared" si="7"/>
        <v>3257436</v>
      </c>
      <c r="Q101" s="108">
        <f t="shared" si="7"/>
        <v>28897854</v>
      </c>
      <c r="R101" s="108">
        <f t="shared" si="7"/>
        <v>47236267</v>
      </c>
    </row>
    <row r="102" spans="1:20" ht="14.25" x14ac:dyDescent="0.2">
      <c r="A102" s="72"/>
      <c r="B102" s="49"/>
      <c r="C102" s="55" t="s">
        <v>136</v>
      </c>
      <c r="D102" s="11"/>
      <c r="E102" s="9"/>
      <c r="F102" s="9"/>
      <c r="G102" s="96"/>
      <c r="H102" s="36"/>
      <c r="I102" s="36"/>
      <c r="J102" s="29"/>
      <c r="K102" s="29"/>
      <c r="L102" s="36"/>
      <c r="M102" s="36"/>
      <c r="N102" s="29"/>
      <c r="O102" s="29"/>
      <c r="P102" s="29"/>
      <c r="Q102" s="29"/>
      <c r="R102" s="30"/>
    </row>
    <row r="103" spans="1:20" s="62" customFormat="1" x14ac:dyDescent="0.2">
      <c r="A103" s="74">
        <v>1</v>
      </c>
      <c r="B103" s="48" t="s">
        <v>82</v>
      </c>
      <c r="C103" s="48" t="s">
        <v>86</v>
      </c>
      <c r="D103" s="69" t="s">
        <v>87</v>
      </c>
      <c r="E103" s="48" t="s">
        <v>84</v>
      </c>
      <c r="F103" s="48" t="s">
        <v>85</v>
      </c>
      <c r="G103" s="83">
        <v>7342</v>
      </c>
      <c r="H103" s="83">
        <v>734</v>
      </c>
      <c r="I103" s="83">
        <v>734.22</v>
      </c>
      <c r="J103" s="84">
        <v>0</v>
      </c>
      <c r="K103" s="84">
        <v>34</v>
      </c>
      <c r="L103" s="77">
        <f>I103+J103+K103</f>
        <v>768.22</v>
      </c>
      <c r="M103" s="77">
        <v>0</v>
      </c>
      <c r="N103" s="77">
        <v>0</v>
      </c>
      <c r="O103" s="77">
        <v>0</v>
      </c>
      <c r="P103" s="77">
        <v>0</v>
      </c>
      <c r="Q103" s="77">
        <v>0</v>
      </c>
      <c r="R103" s="78">
        <f t="shared" ref="R103:R121" si="8">SUM(L103:Q103)</f>
        <v>768.22</v>
      </c>
    </row>
    <row r="104" spans="1:20" s="62" customFormat="1" x14ac:dyDescent="0.2">
      <c r="A104" s="74">
        <v>2</v>
      </c>
      <c r="B104" s="48" t="s">
        <v>82</v>
      </c>
      <c r="C104" s="48" t="s">
        <v>83</v>
      </c>
      <c r="D104" s="69" t="s">
        <v>93</v>
      </c>
      <c r="E104" s="48" t="s">
        <v>94</v>
      </c>
      <c r="F104" s="48" t="s">
        <v>85</v>
      </c>
      <c r="G104" s="83">
        <v>4317</v>
      </c>
      <c r="H104" s="83">
        <v>432</v>
      </c>
      <c r="I104" s="83">
        <v>421</v>
      </c>
      <c r="J104" s="84">
        <v>0</v>
      </c>
      <c r="K104" s="84">
        <v>30</v>
      </c>
      <c r="L104" s="77">
        <f>I104+J104+K104</f>
        <v>451</v>
      </c>
      <c r="M104" s="77">
        <v>0</v>
      </c>
      <c r="N104" s="77">
        <v>0</v>
      </c>
      <c r="O104" s="77">
        <v>0</v>
      </c>
      <c r="P104" s="77">
        <v>0</v>
      </c>
      <c r="Q104" s="77">
        <v>0</v>
      </c>
      <c r="R104" s="78">
        <f t="shared" ref="R104:R105" si="9">SUM(L104:Q104)</f>
        <v>451</v>
      </c>
    </row>
    <row r="105" spans="1:20" s="62" customFormat="1" x14ac:dyDescent="0.2">
      <c r="A105" s="74">
        <v>3</v>
      </c>
      <c r="B105" s="48" t="s">
        <v>82</v>
      </c>
      <c r="C105" s="48" t="s">
        <v>83</v>
      </c>
      <c r="D105" s="63" t="s">
        <v>105</v>
      </c>
      <c r="E105" s="48" t="s">
        <v>106</v>
      </c>
      <c r="F105" s="48" t="s">
        <v>107</v>
      </c>
      <c r="G105" s="83">
        <v>4738.16</v>
      </c>
      <c r="H105" s="83">
        <v>2843</v>
      </c>
      <c r="I105" s="83">
        <v>434</v>
      </c>
      <c r="J105" s="84">
        <v>0</v>
      </c>
      <c r="K105" s="84">
        <v>140</v>
      </c>
      <c r="L105" s="77">
        <f>I105+J105+K105</f>
        <v>574</v>
      </c>
      <c r="M105" s="77">
        <v>465</v>
      </c>
      <c r="N105" s="77">
        <v>454</v>
      </c>
      <c r="O105" s="77">
        <v>443</v>
      </c>
      <c r="P105" s="77">
        <v>385</v>
      </c>
      <c r="Q105" s="77">
        <v>1090</v>
      </c>
      <c r="R105" s="78">
        <f t="shared" si="9"/>
        <v>3411</v>
      </c>
    </row>
    <row r="106" spans="1:20" s="62" customFormat="1" ht="38.25" x14ac:dyDescent="0.2">
      <c r="A106" s="74">
        <v>4</v>
      </c>
      <c r="B106" s="48" t="s">
        <v>88</v>
      </c>
      <c r="C106" s="48" t="s">
        <v>91</v>
      </c>
      <c r="D106" s="69" t="s">
        <v>92</v>
      </c>
      <c r="E106" s="48" t="s">
        <v>89</v>
      </c>
      <c r="F106" s="48" t="s">
        <v>90</v>
      </c>
      <c r="G106" s="83">
        <v>238499</v>
      </c>
      <c r="H106" s="83">
        <v>84695</v>
      </c>
      <c r="I106" s="83">
        <v>12555</v>
      </c>
      <c r="J106" s="84">
        <v>0</v>
      </c>
      <c r="K106" s="84">
        <v>1644</v>
      </c>
      <c r="L106" s="77">
        <f t="shared" ref="L106:L121" si="10">SUM(I106:K106)</f>
        <v>14199</v>
      </c>
      <c r="M106" s="77">
        <v>13951.29</v>
      </c>
      <c r="N106" s="77">
        <v>13702.92</v>
      </c>
      <c r="O106" s="77">
        <v>13457.11</v>
      </c>
      <c r="P106" s="77">
        <v>13187</v>
      </c>
      <c r="Q106" s="77">
        <v>25632</v>
      </c>
      <c r="R106" s="78">
        <f>SUM(L106:Q106)</f>
        <v>94129.32</v>
      </c>
    </row>
    <row r="107" spans="1:20" s="62" customFormat="1" ht="38.25" x14ac:dyDescent="0.2">
      <c r="A107" s="74">
        <v>5</v>
      </c>
      <c r="B107" s="48" t="s">
        <v>88</v>
      </c>
      <c r="C107" s="48" t="s">
        <v>95</v>
      </c>
      <c r="D107" s="69" t="s">
        <v>96</v>
      </c>
      <c r="E107" s="48" t="s">
        <v>97</v>
      </c>
      <c r="F107" s="48" t="s">
        <v>98</v>
      </c>
      <c r="G107" s="83">
        <v>199636</v>
      </c>
      <c r="H107" s="83">
        <v>82263</v>
      </c>
      <c r="I107" s="83">
        <v>10370</v>
      </c>
      <c r="J107" s="84">
        <v>0</v>
      </c>
      <c r="K107" s="84">
        <v>415</v>
      </c>
      <c r="L107" s="77">
        <f t="shared" si="10"/>
        <v>10785</v>
      </c>
      <c r="M107" s="77">
        <v>10732</v>
      </c>
      <c r="N107" s="77">
        <v>10678.85</v>
      </c>
      <c r="O107" s="77">
        <v>10626.36</v>
      </c>
      <c r="P107" s="77">
        <v>10413</v>
      </c>
      <c r="Q107" s="77">
        <v>33457</v>
      </c>
      <c r="R107" s="78">
        <f t="shared" si="8"/>
        <v>86692.209999999992</v>
      </c>
    </row>
    <row r="108" spans="1:20" s="62" customFormat="1" ht="38.25" x14ac:dyDescent="0.2">
      <c r="A108" s="74">
        <v>6</v>
      </c>
      <c r="B108" s="48" t="s">
        <v>88</v>
      </c>
      <c r="C108" s="48" t="s">
        <v>99</v>
      </c>
      <c r="D108" s="69" t="s">
        <v>100</v>
      </c>
      <c r="E108" s="48" t="s">
        <v>97</v>
      </c>
      <c r="F108" s="48" t="s">
        <v>98</v>
      </c>
      <c r="G108" s="83">
        <v>207808</v>
      </c>
      <c r="H108" s="83">
        <v>85633</v>
      </c>
      <c r="I108" s="83">
        <v>10797</v>
      </c>
      <c r="J108" s="84">
        <v>0</v>
      </c>
      <c r="K108" s="84">
        <v>432.38</v>
      </c>
      <c r="L108" s="77">
        <f t="shared" si="10"/>
        <v>11229.38</v>
      </c>
      <c r="M108" s="77">
        <v>11173.74</v>
      </c>
      <c r="N108" s="77">
        <v>11118.33</v>
      </c>
      <c r="O108" s="77">
        <v>11063.7</v>
      </c>
      <c r="P108" s="77">
        <v>10843</v>
      </c>
      <c r="Q108" s="77">
        <v>34815</v>
      </c>
      <c r="R108" s="78">
        <f t="shared" si="8"/>
        <v>90243.15</v>
      </c>
    </row>
    <row r="109" spans="1:20" s="62" customFormat="1" ht="38.25" x14ac:dyDescent="0.2">
      <c r="A109" s="74">
        <v>7</v>
      </c>
      <c r="B109" s="48" t="s">
        <v>88</v>
      </c>
      <c r="C109" s="48" t="s">
        <v>101</v>
      </c>
      <c r="D109" s="63" t="s">
        <v>102</v>
      </c>
      <c r="E109" s="48" t="s">
        <v>103</v>
      </c>
      <c r="F109" s="48" t="s">
        <v>104</v>
      </c>
      <c r="G109" s="83">
        <v>408184</v>
      </c>
      <c r="H109" s="83">
        <v>177216</v>
      </c>
      <c r="I109" s="83">
        <v>21485</v>
      </c>
      <c r="J109" s="84">
        <v>0</v>
      </c>
      <c r="K109" s="84">
        <v>2201.21</v>
      </c>
      <c r="L109" s="77">
        <f t="shared" si="10"/>
        <v>23686.21</v>
      </c>
      <c r="M109" s="77">
        <v>23415.59</v>
      </c>
      <c r="N109" s="77">
        <v>23144.59</v>
      </c>
      <c r="O109" s="77">
        <v>22877.52</v>
      </c>
      <c r="P109" s="77">
        <v>22420</v>
      </c>
      <c r="Q109" s="77">
        <v>77120</v>
      </c>
      <c r="R109" s="78">
        <f t="shared" si="8"/>
        <v>192663.91</v>
      </c>
    </row>
    <row r="110" spans="1:20" s="62" customFormat="1" ht="25.5" x14ac:dyDescent="0.2">
      <c r="A110" s="74">
        <v>8</v>
      </c>
      <c r="B110" s="48" t="s">
        <v>80</v>
      </c>
      <c r="C110" s="48" t="s">
        <v>108</v>
      </c>
      <c r="D110" s="70" t="s">
        <v>109</v>
      </c>
      <c r="E110" s="48" t="s">
        <v>110</v>
      </c>
      <c r="F110" s="48" t="s">
        <v>111</v>
      </c>
      <c r="G110" s="83">
        <v>552488.55000000005</v>
      </c>
      <c r="H110" s="83">
        <v>101988</v>
      </c>
      <c r="I110" s="83">
        <v>11332</v>
      </c>
      <c r="J110" s="84">
        <v>133.47</v>
      </c>
      <c r="K110" s="84">
        <v>3331.6899999999996</v>
      </c>
      <c r="L110" s="77">
        <f t="shared" si="10"/>
        <v>14797.16</v>
      </c>
      <c r="M110" s="77">
        <v>14204.25</v>
      </c>
      <c r="N110" s="77">
        <v>13837.960000000001</v>
      </c>
      <c r="O110" s="77">
        <v>2144.92</v>
      </c>
      <c r="P110" s="77">
        <v>2102</v>
      </c>
      <c r="Q110" s="77">
        <v>70333</v>
      </c>
      <c r="R110" s="78">
        <f t="shared" si="8"/>
        <v>117419.29000000001</v>
      </c>
    </row>
    <row r="111" spans="1:20" s="62" customFormat="1" ht="25.5" x14ac:dyDescent="0.2">
      <c r="A111" s="74">
        <v>9</v>
      </c>
      <c r="B111" s="48" t="s">
        <v>80</v>
      </c>
      <c r="C111" s="48" t="s">
        <v>112</v>
      </c>
      <c r="D111" s="63" t="s">
        <v>113</v>
      </c>
      <c r="E111" s="48" t="s">
        <v>110</v>
      </c>
      <c r="F111" s="48" t="s">
        <v>111</v>
      </c>
      <c r="G111" s="83">
        <v>491852</v>
      </c>
      <c r="H111" s="83">
        <v>232992</v>
      </c>
      <c r="I111" s="83">
        <v>25888</v>
      </c>
      <c r="J111" s="84">
        <v>1160.7399999999998</v>
      </c>
      <c r="K111" s="84">
        <v>7611.2699999999995</v>
      </c>
      <c r="L111" s="77">
        <f t="shared" si="10"/>
        <v>34660.009999999995</v>
      </c>
      <c r="M111" s="77">
        <v>32012.23</v>
      </c>
      <c r="N111" s="77">
        <v>32449.68</v>
      </c>
      <c r="O111" s="77">
        <v>30788.079999999998</v>
      </c>
      <c r="P111" s="77">
        <v>30172</v>
      </c>
      <c r="Q111" s="77">
        <v>108164</v>
      </c>
      <c r="R111" s="78">
        <f t="shared" si="8"/>
        <v>268246</v>
      </c>
    </row>
    <row r="112" spans="1:20" s="62" customFormat="1" ht="25.5" x14ac:dyDescent="0.2">
      <c r="A112" s="74">
        <v>10</v>
      </c>
      <c r="B112" s="48" t="s">
        <v>80</v>
      </c>
      <c r="C112" s="48" t="s">
        <v>114</v>
      </c>
      <c r="D112" s="63" t="s">
        <v>115</v>
      </c>
      <c r="E112" s="48" t="s">
        <v>116</v>
      </c>
      <c r="F112" s="48" t="s">
        <v>111</v>
      </c>
      <c r="G112" s="83">
        <v>215651</v>
      </c>
      <c r="H112" s="83">
        <v>104940</v>
      </c>
      <c r="I112" s="83">
        <v>11660</v>
      </c>
      <c r="J112" s="84">
        <v>522.79</v>
      </c>
      <c r="K112" s="84">
        <v>3611.73</v>
      </c>
      <c r="L112" s="77">
        <f t="shared" si="10"/>
        <v>15794.52</v>
      </c>
      <c r="M112" s="77">
        <v>14615.400000000001</v>
      </c>
      <c r="N112" s="77">
        <v>14238.48</v>
      </c>
      <c r="O112" s="77">
        <v>13866.439999999999</v>
      </c>
      <c r="P112" s="77">
        <v>13589</v>
      </c>
      <c r="Q112" s="77">
        <v>48959</v>
      </c>
      <c r="R112" s="78">
        <f t="shared" si="8"/>
        <v>121062.84</v>
      </c>
    </row>
    <row r="113" spans="1:18" s="62" customFormat="1" ht="38.25" x14ac:dyDescent="0.2">
      <c r="A113" s="74">
        <v>11</v>
      </c>
      <c r="B113" s="48" t="s">
        <v>137</v>
      </c>
      <c r="C113" s="48" t="s">
        <v>139</v>
      </c>
      <c r="D113" s="63" t="s">
        <v>179</v>
      </c>
      <c r="E113" s="48" t="s">
        <v>140</v>
      </c>
      <c r="F113" s="48" t="s">
        <v>166</v>
      </c>
      <c r="G113" s="83">
        <v>1044388</v>
      </c>
      <c r="H113" s="83">
        <v>435453</v>
      </c>
      <c r="I113" s="83">
        <v>52620</v>
      </c>
      <c r="J113" s="84">
        <v>0</v>
      </c>
      <c r="K113" s="84">
        <v>17062.93</v>
      </c>
      <c r="L113" s="79">
        <f t="shared" si="10"/>
        <v>69682.929999999993</v>
      </c>
      <c r="M113" s="79">
        <v>68824.570000000007</v>
      </c>
      <c r="N113" s="79">
        <v>66449.61</v>
      </c>
      <c r="O113" s="79">
        <v>281060.49</v>
      </c>
      <c r="P113" s="79">
        <v>0</v>
      </c>
      <c r="Q113" s="79">
        <v>0</v>
      </c>
      <c r="R113" s="78">
        <f t="shared" si="8"/>
        <v>486017.6</v>
      </c>
    </row>
    <row r="114" spans="1:18" s="62" customFormat="1" ht="25.5" x14ac:dyDescent="0.2">
      <c r="A114" s="74">
        <v>12</v>
      </c>
      <c r="B114" s="48" t="s">
        <v>138</v>
      </c>
      <c r="C114" s="48" t="s">
        <v>178</v>
      </c>
      <c r="D114" s="63" t="s">
        <v>176</v>
      </c>
      <c r="E114" s="48" t="s">
        <v>141</v>
      </c>
      <c r="F114" s="48" t="s">
        <v>167</v>
      </c>
      <c r="G114" s="83">
        <v>1278192</v>
      </c>
      <c r="H114" s="83">
        <v>414392</v>
      </c>
      <c r="I114" s="83">
        <v>39200</v>
      </c>
      <c r="J114" s="84">
        <v>0</v>
      </c>
      <c r="K114" s="84">
        <v>16402.63</v>
      </c>
      <c r="L114" s="79">
        <f t="shared" si="10"/>
        <v>55602.630000000005</v>
      </c>
      <c r="M114" s="79">
        <v>55275.05</v>
      </c>
      <c r="N114" s="79">
        <v>53510.67</v>
      </c>
      <c r="O114" s="79">
        <v>301477</v>
      </c>
      <c r="P114" s="79">
        <v>0</v>
      </c>
      <c r="Q114" s="79">
        <v>0</v>
      </c>
      <c r="R114" s="78">
        <f t="shared" si="8"/>
        <v>465865.35</v>
      </c>
    </row>
    <row r="115" spans="1:18" s="62" customFormat="1" ht="25.5" x14ac:dyDescent="0.2">
      <c r="A115" s="74">
        <v>13</v>
      </c>
      <c r="B115" s="48" t="s">
        <v>138</v>
      </c>
      <c r="C115" s="48" t="s">
        <v>177</v>
      </c>
      <c r="D115" s="63" t="s">
        <v>175</v>
      </c>
      <c r="E115" s="48" t="s">
        <v>142</v>
      </c>
      <c r="F115" s="48" t="s">
        <v>167</v>
      </c>
      <c r="G115" s="83">
        <v>712988</v>
      </c>
      <c r="H115" s="83">
        <v>239452</v>
      </c>
      <c r="I115" s="83">
        <v>22512</v>
      </c>
      <c r="J115" s="84">
        <v>0</v>
      </c>
      <c r="K115" s="84">
        <v>10188.24</v>
      </c>
      <c r="L115" s="79">
        <f t="shared" si="10"/>
        <v>32700.239999999998</v>
      </c>
      <c r="M115" s="79">
        <v>32504.7</v>
      </c>
      <c r="N115" s="79">
        <v>31419.56</v>
      </c>
      <c r="O115" s="79">
        <v>176050</v>
      </c>
      <c r="P115" s="79">
        <v>0</v>
      </c>
      <c r="Q115" s="79">
        <v>0</v>
      </c>
      <c r="R115" s="78">
        <f t="shared" si="8"/>
        <v>272674.5</v>
      </c>
    </row>
    <row r="116" spans="1:18" s="62" customFormat="1" ht="38.25" x14ac:dyDescent="0.2">
      <c r="A116" s="74">
        <v>14</v>
      </c>
      <c r="B116" s="48" t="s">
        <v>80</v>
      </c>
      <c r="C116" s="56" t="s">
        <v>264</v>
      </c>
      <c r="D116" s="63" t="s">
        <v>342</v>
      </c>
      <c r="E116" s="48" t="s">
        <v>291</v>
      </c>
      <c r="F116" s="53" t="s">
        <v>292</v>
      </c>
      <c r="G116" s="83">
        <v>181536</v>
      </c>
      <c r="H116" s="83">
        <v>92628</v>
      </c>
      <c r="I116" s="83">
        <v>5976</v>
      </c>
      <c r="J116" s="84">
        <v>462.36</v>
      </c>
      <c r="K116" s="84">
        <v>3093.8100000000004</v>
      </c>
      <c r="L116" s="79">
        <f t="shared" si="10"/>
        <v>9532.17</v>
      </c>
      <c r="M116" s="79">
        <v>8729.01</v>
      </c>
      <c r="N116" s="79">
        <v>8536.02</v>
      </c>
      <c r="O116" s="79">
        <v>8349.51</v>
      </c>
      <c r="P116" s="79">
        <v>8183</v>
      </c>
      <c r="Q116" s="79">
        <v>72499</v>
      </c>
      <c r="R116" s="78">
        <f t="shared" si="8"/>
        <v>115828.70999999999</v>
      </c>
    </row>
    <row r="117" spans="1:18" s="62" customFormat="1" x14ac:dyDescent="0.2">
      <c r="A117" s="74">
        <v>15</v>
      </c>
      <c r="B117" s="48" t="s">
        <v>80</v>
      </c>
      <c r="C117" s="48" t="s">
        <v>180</v>
      </c>
      <c r="D117" s="63" t="s">
        <v>185</v>
      </c>
      <c r="E117" s="48" t="s">
        <v>219</v>
      </c>
      <c r="F117" s="53" t="s">
        <v>181</v>
      </c>
      <c r="G117" s="83">
        <v>683849</v>
      </c>
      <c r="H117" s="83">
        <v>639943</v>
      </c>
      <c r="I117" s="83">
        <v>25096</v>
      </c>
      <c r="J117" s="84">
        <v>0</v>
      </c>
      <c r="K117" s="84">
        <v>32155.62</v>
      </c>
      <c r="L117" s="79">
        <f t="shared" si="10"/>
        <v>57251.619999999995</v>
      </c>
      <c r="M117" s="79">
        <v>50290.36</v>
      </c>
      <c r="N117" s="79">
        <v>49254.820000000007</v>
      </c>
      <c r="O117" s="79">
        <v>58451</v>
      </c>
      <c r="P117" s="79">
        <v>57282</v>
      </c>
      <c r="Q117" s="79">
        <v>710168</v>
      </c>
      <c r="R117" s="78">
        <f t="shared" si="8"/>
        <v>982697.8</v>
      </c>
    </row>
    <row r="118" spans="1:18" s="62" customFormat="1" ht="25.5" x14ac:dyDescent="0.2">
      <c r="A118" s="74">
        <v>16</v>
      </c>
      <c r="B118" s="48" t="s">
        <v>80</v>
      </c>
      <c r="C118" s="48" t="s">
        <v>388</v>
      </c>
      <c r="D118" s="63" t="s">
        <v>182</v>
      </c>
      <c r="E118" s="48" t="s">
        <v>183</v>
      </c>
      <c r="F118" s="53" t="s">
        <v>184</v>
      </c>
      <c r="G118" s="83">
        <v>806893</v>
      </c>
      <c r="H118" s="83">
        <v>734804</v>
      </c>
      <c r="I118" s="83">
        <v>27384</v>
      </c>
      <c r="J118" s="84">
        <v>0</v>
      </c>
      <c r="K118" s="79">
        <v>27312.73</v>
      </c>
      <c r="L118" s="79">
        <f t="shared" si="10"/>
        <v>54696.729999999996</v>
      </c>
      <c r="M118" s="79">
        <v>51317.46</v>
      </c>
      <c r="N118" s="79">
        <v>50259.909999999996</v>
      </c>
      <c r="O118" s="79">
        <v>49390.03</v>
      </c>
      <c r="P118" s="79">
        <v>48402</v>
      </c>
      <c r="Q118" s="79">
        <v>815142</v>
      </c>
      <c r="R118" s="78">
        <f t="shared" si="8"/>
        <v>1069208.1299999999</v>
      </c>
    </row>
    <row r="119" spans="1:18" s="62" customFormat="1" ht="30" customHeight="1" x14ac:dyDescent="0.2">
      <c r="A119" s="74">
        <v>17</v>
      </c>
      <c r="B119" s="48"/>
      <c r="C119" s="56" t="s">
        <v>262</v>
      </c>
      <c r="D119" s="63" t="s">
        <v>242</v>
      </c>
      <c r="E119" s="48" t="s">
        <v>263</v>
      </c>
      <c r="F119" s="53" t="s">
        <v>241</v>
      </c>
      <c r="G119" s="83">
        <v>827265</v>
      </c>
      <c r="H119" s="83">
        <v>553181</v>
      </c>
      <c r="I119" s="83">
        <v>8460</v>
      </c>
      <c r="J119" s="84">
        <v>0</v>
      </c>
      <c r="K119" s="79">
        <v>30431.890000000003</v>
      </c>
      <c r="L119" s="79">
        <f t="shared" si="10"/>
        <v>38891.89</v>
      </c>
      <c r="M119" s="79">
        <v>48220.11</v>
      </c>
      <c r="N119" s="79">
        <v>47170.46</v>
      </c>
      <c r="O119" s="79">
        <v>46191.530000000006</v>
      </c>
      <c r="P119" s="79">
        <v>45268</v>
      </c>
      <c r="Q119" s="79">
        <v>735054</v>
      </c>
      <c r="R119" s="78">
        <f t="shared" si="8"/>
        <v>960795.99</v>
      </c>
    </row>
    <row r="120" spans="1:18" s="62" customFormat="1" ht="36.75" customHeight="1" x14ac:dyDescent="0.2">
      <c r="A120" s="74">
        <v>18</v>
      </c>
      <c r="B120" s="48" t="s">
        <v>80</v>
      </c>
      <c r="C120" s="71" t="s">
        <v>389</v>
      </c>
      <c r="D120" s="63" t="s">
        <v>294</v>
      </c>
      <c r="E120" s="48" t="s">
        <v>293</v>
      </c>
      <c r="F120" s="53" t="s">
        <v>277</v>
      </c>
      <c r="G120" s="83">
        <v>153808</v>
      </c>
      <c r="H120" s="83">
        <v>153808</v>
      </c>
      <c r="I120" s="83">
        <v>0</v>
      </c>
      <c r="J120" s="84">
        <v>0</v>
      </c>
      <c r="K120" s="79">
        <v>7100.52</v>
      </c>
      <c r="L120" s="79">
        <f t="shared" si="10"/>
        <v>7100.52</v>
      </c>
      <c r="M120" s="79">
        <v>14793.550000000001</v>
      </c>
      <c r="N120" s="79">
        <v>14463.6</v>
      </c>
      <c r="O120" s="79">
        <v>14128.369999999999</v>
      </c>
      <c r="P120" s="79">
        <v>13845</v>
      </c>
      <c r="Q120" s="79">
        <v>151937</v>
      </c>
      <c r="R120" s="78">
        <f t="shared" si="8"/>
        <v>216268.03999999998</v>
      </c>
    </row>
    <row r="121" spans="1:18" s="62" customFormat="1" ht="24.75" customHeight="1" x14ac:dyDescent="0.2">
      <c r="A121" s="74">
        <v>19</v>
      </c>
      <c r="B121" s="48" t="s">
        <v>80</v>
      </c>
      <c r="C121" s="135" t="s">
        <v>339</v>
      </c>
      <c r="D121" s="63"/>
      <c r="E121" s="48" t="s">
        <v>340</v>
      </c>
      <c r="F121" s="53" t="s">
        <v>341</v>
      </c>
      <c r="G121" s="83">
        <v>600000</v>
      </c>
      <c r="H121" s="83">
        <v>259938</v>
      </c>
      <c r="I121" s="83">
        <v>259937.59</v>
      </c>
      <c r="J121" s="84">
        <v>0</v>
      </c>
      <c r="K121" s="79">
        <v>4337.2299999999996</v>
      </c>
      <c r="L121" s="79">
        <f t="shared" si="10"/>
        <v>264274.82</v>
      </c>
      <c r="M121" s="79">
        <v>345736.68</v>
      </c>
      <c r="N121" s="79">
        <v>0</v>
      </c>
      <c r="O121" s="79">
        <v>0</v>
      </c>
      <c r="P121" s="79">
        <v>0</v>
      </c>
      <c r="Q121" s="79">
        <v>0</v>
      </c>
      <c r="R121" s="78">
        <f t="shared" si="8"/>
        <v>610011.5</v>
      </c>
    </row>
    <row r="122" spans="1:18" ht="14.25" x14ac:dyDescent="0.2">
      <c r="A122" s="177" t="s">
        <v>295</v>
      </c>
      <c r="B122" s="178"/>
      <c r="C122" s="179"/>
      <c r="D122" s="110" t="s">
        <v>81</v>
      </c>
      <c r="E122" s="111" t="s">
        <v>81</v>
      </c>
      <c r="F122" s="111" t="s">
        <v>81</v>
      </c>
      <c r="G122" s="112">
        <f>SUM(G103:G121)</f>
        <v>8619434.7100000009</v>
      </c>
      <c r="H122" s="112">
        <f t="shared" ref="H122:R122" si="11">SUM(H103:H121)</f>
        <v>4397335</v>
      </c>
      <c r="I122" s="112">
        <f t="shared" si="11"/>
        <v>546861.80999999994</v>
      </c>
      <c r="J122" s="112">
        <f t="shared" si="11"/>
        <v>2279.3599999999997</v>
      </c>
      <c r="K122" s="112">
        <f t="shared" si="11"/>
        <v>167536.88</v>
      </c>
      <c r="L122" s="112">
        <f t="shared" si="11"/>
        <v>716678.05</v>
      </c>
      <c r="M122" s="112">
        <f t="shared" si="11"/>
        <v>796260.99</v>
      </c>
      <c r="N122" s="112">
        <f t="shared" si="11"/>
        <v>440689.46</v>
      </c>
      <c r="O122" s="112">
        <f t="shared" si="11"/>
        <v>1040365.06</v>
      </c>
      <c r="P122" s="112">
        <f t="shared" si="11"/>
        <v>276091</v>
      </c>
      <c r="Q122" s="112">
        <f t="shared" si="11"/>
        <v>2884370</v>
      </c>
      <c r="R122" s="112">
        <f t="shared" si="11"/>
        <v>6154454.5600000005</v>
      </c>
    </row>
    <row r="123" spans="1:18" s="25" customFormat="1" x14ac:dyDescent="0.2">
      <c r="A123" s="183"/>
      <c r="B123" s="184"/>
      <c r="C123" s="185"/>
      <c r="D123" s="29"/>
      <c r="E123" s="27"/>
      <c r="F123" s="46"/>
      <c r="G123" s="9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</row>
    <row r="124" spans="1:18" s="25" customFormat="1" ht="14.25" x14ac:dyDescent="0.2">
      <c r="A124" s="117" t="s">
        <v>357</v>
      </c>
      <c r="B124" s="116"/>
      <c r="C124" s="113"/>
      <c r="D124" s="110"/>
      <c r="E124" s="111"/>
      <c r="F124" s="114"/>
      <c r="G124" s="112"/>
      <c r="H124" s="115"/>
      <c r="I124" s="115"/>
      <c r="J124" s="115"/>
      <c r="K124" s="115">
        <f t="shared" ref="K124:Q124" si="12">SUM(K123)</f>
        <v>0</v>
      </c>
      <c r="L124" s="115">
        <f t="shared" si="12"/>
        <v>0</v>
      </c>
      <c r="M124" s="115">
        <f t="shared" si="12"/>
        <v>0</v>
      </c>
      <c r="N124" s="115">
        <f t="shared" si="12"/>
        <v>0</v>
      </c>
      <c r="O124" s="115">
        <f t="shared" si="12"/>
        <v>0</v>
      </c>
      <c r="P124" s="115">
        <f t="shared" si="12"/>
        <v>0</v>
      </c>
      <c r="Q124" s="115">
        <f t="shared" si="12"/>
        <v>0</v>
      </c>
      <c r="R124" s="115">
        <f>SUM(K124:Q124)</f>
        <v>0</v>
      </c>
    </row>
    <row r="125" spans="1:18" s="35" customFormat="1" x14ac:dyDescent="0.2">
      <c r="A125" s="74">
        <v>1</v>
      </c>
      <c r="B125" s="48" t="s">
        <v>80</v>
      </c>
      <c r="C125" s="135" t="s">
        <v>354</v>
      </c>
      <c r="D125" s="131"/>
      <c r="E125" s="27" t="s">
        <v>355</v>
      </c>
      <c r="F125" s="46" t="s">
        <v>356</v>
      </c>
      <c r="G125" s="96">
        <v>600000</v>
      </c>
      <c r="H125" s="36">
        <v>0</v>
      </c>
      <c r="I125" s="36">
        <v>0</v>
      </c>
      <c r="J125" s="36">
        <v>0</v>
      </c>
      <c r="K125" s="36">
        <v>4108</v>
      </c>
      <c r="L125" s="36">
        <f>I125+J125+K125</f>
        <v>4108</v>
      </c>
      <c r="M125" s="36">
        <v>166434</v>
      </c>
      <c r="N125" s="36">
        <v>456163</v>
      </c>
      <c r="O125" s="36"/>
      <c r="P125" s="36"/>
      <c r="Q125" s="36"/>
      <c r="R125" s="36">
        <f t="shared" ref="R125" si="13">SUM(L125:Q125)</f>
        <v>626705</v>
      </c>
    </row>
    <row r="126" spans="1:18" s="25" customFormat="1" ht="15.75" x14ac:dyDescent="0.25">
      <c r="A126" s="180" t="s">
        <v>281</v>
      </c>
      <c r="B126" s="181"/>
      <c r="C126" s="182"/>
      <c r="D126" s="118"/>
      <c r="E126" s="119"/>
      <c r="F126" s="120"/>
      <c r="G126" s="121">
        <f>G122+G125</f>
        <v>9219434.7100000009</v>
      </c>
      <c r="H126" s="122">
        <f t="shared" ref="H126:R126" si="14">H122+H125</f>
        <v>4397335</v>
      </c>
      <c r="I126" s="122">
        <f t="shared" si="14"/>
        <v>546861.80999999994</v>
      </c>
      <c r="J126" s="122">
        <f t="shared" si="14"/>
        <v>2279.3599999999997</v>
      </c>
      <c r="K126" s="122">
        <f t="shared" si="14"/>
        <v>171644.88</v>
      </c>
      <c r="L126" s="122">
        <f t="shared" si="14"/>
        <v>720786.05</v>
      </c>
      <c r="M126" s="122">
        <f t="shared" si="14"/>
        <v>962694.99</v>
      </c>
      <c r="N126" s="122">
        <f t="shared" si="14"/>
        <v>896852.46</v>
      </c>
      <c r="O126" s="122">
        <f t="shared" si="14"/>
        <v>1040365.06</v>
      </c>
      <c r="P126" s="122">
        <f t="shared" si="14"/>
        <v>276091</v>
      </c>
      <c r="Q126" s="122">
        <f t="shared" si="14"/>
        <v>2884370</v>
      </c>
      <c r="R126" s="122">
        <f t="shared" si="14"/>
        <v>6781159.5600000005</v>
      </c>
    </row>
    <row r="127" spans="1:18" s="35" customFormat="1" x14ac:dyDescent="0.2">
      <c r="A127" s="171"/>
      <c r="B127" s="172"/>
      <c r="C127" s="173"/>
      <c r="D127" s="37"/>
      <c r="E127" s="38"/>
      <c r="F127" s="39"/>
      <c r="G127" s="24"/>
      <c r="H127" s="40"/>
      <c r="I127" s="40"/>
      <c r="J127" s="41"/>
      <c r="K127" s="41"/>
      <c r="L127" s="42"/>
      <c r="M127" s="42"/>
      <c r="N127" s="42"/>
      <c r="O127" s="42"/>
      <c r="P127" s="42"/>
      <c r="Q127" s="42"/>
      <c r="R127" s="30"/>
    </row>
    <row r="128" spans="1:18" s="25" customFormat="1" hidden="1" x14ac:dyDescent="0.2">
      <c r="A128" s="72"/>
      <c r="B128" s="48"/>
      <c r="C128" s="48"/>
      <c r="D128" s="31"/>
      <c r="E128" s="28"/>
      <c r="F128" s="33"/>
      <c r="G128" s="95"/>
      <c r="H128" s="132"/>
      <c r="I128" s="132"/>
      <c r="J128" s="36"/>
      <c r="K128" s="36"/>
      <c r="L128" s="34"/>
      <c r="M128" s="34"/>
      <c r="N128" s="34"/>
      <c r="O128" s="34"/>
      <c r="P128" s="34"/>
      <c r="Q128" s="34"/>
      <c r="R128" s="30"/>
    </row>
    <row r="129" spans="1:18" s="25" customFormat="1" hidden="1" x14ac:dyDescent="0.2">
      <c r="A129" s="72"/>
      <c r="B129" s="48"/>
      <c r="C129" s="48"/>
      <c r="D129" s="31"/>
      <c r="E129" s="28"/>
      <c r="F129" s="33"/>
      <c r="G129" s="95"/>
      <c r="H129" s="132"/>
      <c r="I129" s="132"/>
      <c r="J129" s="36"/>
      <c r="K129" s="36"/>
      <c r="L129" s="34"/>
      <c r="M129" s="34"/>
      <c r="N129" s="34"/>
      <c r="O129" s="34"/>
      <c r="P129" s="34"/>
      <c r="Q129" s="34"/>
      <c r="R129" s="30"/>
    </row>
    <row r="130" spans="1:18" x14ac:dyDescent="0.2">
      <c r="A130" s="153" t="s">
        <v>222</v>
      </c>
      <c r="B130" s="154"/>
      <c r="C130" s="155"/>
      <c r="D130" s="123"/>
      <c r="E130" s="124"/>
      <c r="F130" s="124"/>
      <c r="G130" s="125">
        <f>G101+G126</f>
        <v>59757257.710000001</v>
      </c>
      <c r="H130" s="125">
        <f t="shared" ref="H130:R130" si="15">H101+H126</f>
        <v>33508627</v>
      </c>
      <c r="I130" s="125">
        <f t="shared" si="15"/>
        <v>3123124.81</v>
      </c>
      <c r="J130" s="125">
        <f t="shared" si="15"/>
        <v>37279.360000000001</v>
      </c>
      <c r="K130" s="125">
        <f t="shared" si="15"/>
        <v>1233413.8799999999</v>
      </c>
      <c r="L130" s="125">
        <f t="shared" si="15"/>
        <v>4397779.05</v>
      </c>
      <c r="M130" s="125">
        <f t="shared" si="15"/>
        <v>4933583.99</v>
      </c>
      <c r="N130" s="125">
        <f t="shared" si="15"/>
        <v>4692440.46</v>
      </c>
      <c r="O130" s="125">
        <f t="shared" si="15"/>
        <v>4754643.0600000005</v>
      </c>
      <c r="P130" s="125">
        <f t="shared" si="15"/>
        <v>3533527</v>
      </c>
      <c r="Q130" s="125">
        <f t="shared" si="15"/>
        <v>31782224</v>
      </c>
      <c r="R130" s="125">
        <f t="shared" si="15"/>
        <v>54017426.560000002</v>
      </c>
    </row>
    <row r="131" spans="1:18" x14ac:dyDescent="0.2">
      <c r="A131" s="150"/>
      <c r="B131" s="151"/>
      <c r="C131" s="152"/>
      <c r="D131" s="11"/>
      <c r="E131" s="9"/>
      <c r="F131" s="9"/>
      <c r="H131" s="11"/>
      <c r="I131" s="11"/>
      <c r="J131" s="11"/>
      <c r="K131" s="11"/>
      <c r="L131" s="14"/>
      <c r="M131" s="14"/>
      <c r="N131" s="14"/>
      <c r="O131" s="14"/>
      <c r="P131" s="14"/>
      <c r="Q131" s="14"/>
      <c r="R131" s="14"/>
    </row>
    <row r="132" spans="1:18" ht="12.75" customHeight="1" x14ac:dyDescent="0.2">
      <c r="A132" s="141" t="s">
        <v>117</v>
      </c>
      <c r="B132" s="142"/>
      <c r="C132" s="142"/>
      <c r="D132" s="142"/>
      <c r="E132" s="143"/>
      <c r="F132" s="9"/>
      <c r="G132" s="97"/>
      <c r="H132" s="11"/>
      <c r="I132" s="11"/>
      <c r="J132" s="11"/>
      <c r="K132" s="11"/>
      <c r="L132" s="15">
        <f>L130*100/R133</f>
        <v>8.8949020589314642</v>
      </c>
      <c r="M132" s="15">
        <f>M130*100/R133</f>
        <v>9.9786155447173517</v>
      </c>
      <c r="N132" s="15">
        <f>N130*100/R133</f>
        <v>9.4908811549018832</v>
      </c>
      <c r="O132" s="15">
        <f>O130*100/R133</f>
        <v>9.6166914851891434</v>
      </c>
      <c r="P132" s="15">
        <f>P130*100/R133</f>
        <v>7.1468748725768565</v>
      </c>
      <c r="Q132" s="16" t="s">
        <v>118</v>
      </c>
      <c r="R132" s="16" t="s">
        <v>118</v>
      </c>
    </row>
    <row r="133" spans="1:18" ht="29.25" customHeight="1" x14ac:dyDescent="0.2">
      <c r="A133" s="144" t="s">
        <v>119</v>
      </c>
      <c r="B133" s="145"/>
      <c r="C133" s="145"/>
      <c r="D133" s="145"/>
      <c r="E133" s="146"/>
      <c r="F133" s="12"/>
      <c r="G133" s="98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6">
        <f>70436750-16942789-3973384-79009</f>
        <v>49441568</v>
      </c>
    </row>
    <row r="134" spans="1:18" x14ac:dyDescent="0.2">
      <c r="M134" s="13"/>
      <c r="N134" s="13"/>
      <c r="O134" s="13"/>
      <c r="P134" s="13"/>
      <c r="R134" s="13"/>
    </row>
    <row r="135" spans="1:18" x14ac:dyDescent="0.2">
      <c r="C135" s="57"/>
      <c r="D135" s="17"/>
      <c r="M135" s="13"/>
      <c r="N135" s="13"/>
      <c r="O135" s="13"/>
      <c r="P135" s="13"/>
      <c r="R135" s="19"/>
    </row>
    <row r="136" spans="1:18" x14ac:dyDescent="0.2">
      <c r="C136" s="57"/>
      <c r="D136" s="136"/>
      <c r="Q136" s="19"/>
      <c r="R136" s="18"/>
    </row>
    <row r="137" spans="1:18" hidden="1" x14ac:dyDescent="0.2">
      <c r="Q137" s="20"/>
    </row>
    <row r="138" spans="1:18" hidden="1" x14ac:dyDescent="0.2">
      <c r="F138" s="2" t="s">
        <v>168</v>
      </c>
      <c r="G138" s="99" t="e">
        <f>#REF!</f>
        <v>#REF!</v>
      </c>
      <c r="H138" s="20" t="e">
        <f>#REF!</f>
        <v>#REF!</v>
      </c>
      <c r="I138" s="20" t="e">
        <f>#REF!</f>
        <v>#REF!</v>
      </c>
      <c r="J138" s="20" t="e">
        <f>#REF!</f>
        <v>#REF!</v>
      </c>
      <c r="K138" s="20" t="e">
        <f>#REF!</f>
        <v>#REF!</v>
      </c>
      <c r="L138" s="20" t="e">
        <f>#REF!</f>
        <v>#REF!</v>
      </c>
      <c r="M138" s="20" t="e">
        <f>#REF!</f>
        <v>#REF!</v>
      </c>
      <c r="N138" s="20" t="e">
        <f>#REF!</f>
        <v>#REF!</v>
      </c>
      <c r="O138" s="20"/>
      <c r="P138" s="20"/>
      <c r="Q138" s="20" t="e">
        <f>#REF!</f>
        <v>#REF!</v>
      </c>
      <c r="R138" s="20" t="e">
        <f>#REF!</f>
        <v>#REF!</v>
      </c>
    </row>
    <row r="139" spans="1:18" hidden="1" x14ac:dyDescent="0.2">
      <c r="G139" s="99" t="e">
        <f>#REF!</f>
        <v>#REF!</v>
      </c>
      <c r="H139" s="20" t="e">
        <f>#REF!</f>
        <v>#REF!</v>
      </c>
      <c r="I139" s="20" t="e">
        <f>#REF!</f>
        <v>#REF!</v>
      </c>
      <c r="J139" s="20" t="e">
        <f>#REF!</f>
        <v>#REF!</v>
      </c>
      <c r="K139" s="20" t="e">
        <f>#REF!</f>
        <v>#REF!</v>
      </c>
      <c r="L139" s="20" t="e">
        <f>#REF!</f>
        <v>#REF!</v>
      </c>
      <c r="M139" s="20" t="e">
        <f>#REF!</f>
        <v>#REF!</v>
      </c>
      <c r="N139" s="20" t="e">
        <f>#REF!</f>
        <v>#REF!</v>
      </c>
      <c r="O139" s="20"/>
      <c r="P139" s="20"/>
      <c r="Q139" s="20" t="e">
        <f>#REF!</f>
        <v>#REF!</v>
      </c>
      <c r="R139" s="20" t="e">
        <f>#REF!</f>
        <v>#REF!</v>
      </c>
    </row>
    <row r="140" spans="1:18" hidden="1" x14ac:dyDescent="0.2">
      <c r="G140" s="99" t="e">
        <f>G139+G138</f>
        <v>#REF!</v>
      </c>
      <c r="H140" s="20" t="e">
        <f t="shared" ref="H140:R140" si="16">H139+H138</f>
        <v>#REF!</v>
      </c>
      <c r="I140" s="20" t="e">
        <f t="shared" si="16"/>
        <v>#REF!</v>
      </c>
      <c r="J140" s="20" t="e">
        <f t="shared" si="16"/>
        <v>#REF!</v>
      </c>
      <c r="K140" s="20" t="e">
        <f t="shared" si="16"/>
        <v>#REF!</v>
      </c>
      <c r="L140" s="20" t="e">
        <f t="shared" si="16"/>
        <v>#REF!</v>
      </c>
      <c r="M140" s="20" t="e">
        <f t="shared" si="16"/>
        <v>#REF!</v>
      </c>
      <c r="N140" s="20" t="e">
        <f t="shared" si="16"/>
        <v>#REF!</v>
      </c>
      <c r="O140" s="20"/>
      <c r="P140" s="20"/>
      <c r="Q140" s="20" t="e">
        <f t="shared" si="16"/>
        <v>#REF!</v>
      </c>
      <c r="R140" s="20" t="e">
        <f t="shared" si="16"/>
        <v>#REF!</v>
      </c>
    </row>
    <row r="141" spans="1:18" hidden="1" x14ac:dyDescent="0.2">
      <c r="F141" s="2" t="s">
        <v>169</v>
      </c>
      <c r="G141" s="99" t="e">
        <f>#REF!</f>
        <v>#REF!</v>
      </c>
      <c r="H141" s="20" t="e">
        <f>#REF!</f>
        <v>#REF!</v>
      </c>
      <c r="I141" s="20" t="e">
        <f>#REF!</f>
        <v>#REF!</v>
      </c>
      <c r="J141" s="20" t="e">
        <f>#REF!</f>
        <v>#REF!</v>
      </c>
      <c r="K141" s="20" t="e">
        <f>#REF!</f>
        <v>#REF!</v>
      </c>
      <c r="L141" s="20" t="e">
        <f>#REF!</f>
        <v>#REF!</v>
      </c>
      <c r="M141" s="20" t="e">
        <f>#REF!</f>
        <v>#REF!</v>
      </c>
      <c r="N141" s="20" t="e">
        <f>#REF!</f>
        <v>#REF!</v>
      </c>
      <c r="O141" s="20"/>
      <c r="P141" s="20"/>
      <c r="Q141" s="20" t="e">
        <f>#REF!</f>
        <v>#REF!</v>
      </c>
      <c r="R141" s="20" t="e">
        <f>#REF!</f>
        <v>#REF!</v>
      </c>
    </row>
    <row r="142" spans="1:18" hidden="1" x14ac:dyDescent="0.2">
      <c r="F142" s="2" t="s">
        <v>170</v>
      </c>
      <c r="L142" s="21">
        <v>1415086</v>
      </c>
      <c r="M142" s="21">
        <v>1329251</v>
      </c>
      <c r="N142" s="21">
        <v>1130091</v>
      </c>
      <c r="O142" s="21"/>
      <c r="P142" s="21"/>
      <c r="Q142" s="21">
        <f>1107453+10299633</f>
        <v>11407086</v>
      </c>
      <c r="R142" s="20">
        <f>SUM(L142:Q142)</f>
        <v>15281514</v>
      </c>
    </row>
    <row r="143" spans="1:18" hidden="1" x14ac:dyDescent="0.2">
      <c r="L143" s="20" t="e">
        <f t="shared" ref="L143:R143" si="17">L142-L141</f>
        <v>#REF!</v>
      </c>
      <c r="M143" s="20" t="e">
        <f t="shared" si="17"/>
        <v>#REF!</v>
      </c>
      <c r="N143" s="20" t="e">
        <f t="shared" si="17"/>
        <v>#REF!</v>
      </c>
      <c r="O143" s="20"/>
      <c r="P143" s="20"/>
      <c r="Q143" s="20" t="e">
        <f t="shared" si="17"/>
        <v>#REF!</v>
      </c>
      <c r="R143" s="20" t="e">
        <f t="shared" si="17"/>
        <v>#REF!</v>
      </c>
    </row>
    <row r="144" spans="1:18" hidden="1" x14ac:dyDescent="0.2">
      <c r="F144" s="2" t="s">
        <v>171</v>
      </c>
      <c r="G144" s="99" t="e">
        <f>#REF!</f>
        <v>#REF!</v>
      </c>
      <c r="H144" s="20" t="e">
        <f>#REF!</f>
        <v>#REF!</v>
      </c>
      <c r="I144" s="20" t="e">
        <f>#REF!</f>
        <v>#REF!</v>
      </c>
      <c r="J144" s="20" t="e">
        <f>#REF!</f>
        <v>#REF!</v>
      </c>
      <c r="K144" s="20" t="e">
        <f>#REF!</f>
        <v>#REF!</v>
      </c>
      <c r="L144" s="20" t="e">
        <f>#REF!</f>
        <v>#REF!</v>
      </c>
      <c r="M144" s="20" t="e">
        <f>#REF!</f>
        <v>#REF!</v>
      </c>
      <c r="N144" s="20" t="e">
        <f>#REF!</f>
        <v>#REF!</v>
      </c>
      <c r="O144" s="20"/>
      <c r="P144" s="20"/>
      <c r="Q144" s="20" t="e">
        <f>#REF!</f>
        <v>#REF!</v>
      </c>
      <c r="R144" s="20" t="e">
        <f>#REF!</f>
        <v>#REF!</v>
      </c>
    </row>
    <row r="145" spans="6:18" hidden="1" x14ac:dyDescent="0.2">
      <c r="F145" s="2" t="s">
        <v>170</v>
      </c>
      <c r="L145" s="21">
        <v>464503</v>
      </c>
      <c r="M145" s="21">
        <v>319043</v>
      </c>
      <c r="N145" s="21">
        <v>287826</v>
      </c>
      <c r="O145" s="21"/>
      <c r="P145" s="21"/>
      <c r="Q145" s="21">
        <f>242635+2949065</f>
        <v>3191700</v>
      </c>
      <c r="R145" s="20">
        <f>SUM(L145:Q145)</f>
        <v>4263072</v>
      </c>
    </row>
    <row r="146" spans="6:18" hidden="1" x14ac:dyDescent="0.2">
      <c r="L146" s="22" t="e">
        <f t="shared" ref="L146:R146" si="18">L144-L145</f>
        <v>#REF!</v>
      </c>
      <c r="M146" s="22" t="e">
        <f t="shared" si="18"/>
        <v>#REF!</v>
      </c>
      <c r="N146" s="22" t="e">
        <f t="shared" si="18"/>
        <v>#REF!</v>
      </c>
      <c r="O146" s="22"/>
      <c r="P146" s="22"/>
      <c r="Q146" s="22" t="e">
        <f t="shared" si="18"/>
        <v>#REF!</v>
      </c>
      <c r="R146" s="22" t="e">
        <f t="shared" si="18"/>
        <v>#REF!</v>
      </c>
    </row>
    <row r="147" spans="6:18" hidden="1" x14ac:dyDescent="0.2">
      <c r="F147" s="2" t="s">
        <v>172</v>
      </c>
      <c r="G147" s="99" t="e">
        <f>G141+G144</f>
        <v>#REF!</v>
      </c>
      <c r="H147" s="20" t="e">
        <f t="shared" ref="H147:R147" si="19">H141+H144</f>
        <v>#REF!</v>
      </c>
      <c r="I147" s="20" t="e">
        <f t="shared" si="19"/>
        <v>#REF!</v>
      </c>
      <c r="J147" s="20" t="e">
        <f t="shared" si="19"/>
        <v>#REF!</v>
      </c>
      <c r="K147" s="20" t="e">
        <f t="shared" si="19"/>
        <v>#REF!</v>
      </c>
      <c r="L147" s="20" t="e">
        <f t="shared" si="19"/>
        <v>#REF!</v>
      </c>
      <c r="M147" s="20" t="e">
        <f t="shared" si="19"/>
        <v>#REF!</v>
      </c>
      <c r="N147" s="20" t="e">
        <f t="shared" si="19"/>
        <v>#REF!</v>
      </c>
      <c r="O147" s="20"/>
      <c r="P147" s="20"/>
      <c r="Q147" s="20" t="e">
        <f t="shared" si="19"/>
        <v>#REF!</v>
      </c>
      <c r="R147" s="20" t="e">
        <f t="shared" si="19"/>
        <v>#REF!</v>
      </c>
    </row>
    <row r="148" spans="6:18" hidden="1" x14ac:dyDescent="0.2">
      <c r="G148" s="99">
        <f t="shared" ref="G148:N148" si="20">G95</f>
        <v>50537823</v>
      </c>
      <c r="H148" s="20">
        <f t="shared" si="20"/>
        <v>29111292</v>
      </c>
      <c r="I148" s="20">
        <f t="shared" si="20"/>
        <v>2576263</v>
      </c>
      <c r="J148" s="20">
        <f t="shared" si="20"/>
        <v>35000</v>
      </c>
      <c r="K148" s="20">
        <f t="shared" si="20"/>
        <v>1061769</v>
      </c>
      <c r="L148" s="20">
        <f t="shared" si="20"/>
        <v>3676993</v>
      </c>
      <c r="M148" s="20">
        <f t="shared" si="20"/>
        <v>3970889</v>
      </c>
      <c r="N148" s="20">
        <f t="shared" si="20"/>
        <v>3795588</v>
      </c>
      <c r="O148" s="20"/>
      <c r="P148" s="20"/>
      <c r="Q148" s="20">
        <f>Q95</f>
        <v>28897854</v>
      </c>
      <c r="R148" s="20">
        <f>R95</f>
        <v>47236267</v>
      </c>
    </row>
    <row r="149" spans="6:18" hidden="1" x14ac:dyDescent="0.2">
      <c r="G149" s="99" t="e">
        <f>G148-G147</f>
        <v>#REF!</v>
      </c>
      <c r="H149" s="20" t="e">
        <f t="shared" ref="H149:R149" si="21">H148-H147</f>
        <v>#REF!</v>
      </c>
      <c r="I149" s="20" t="e">
        <f t="shared" si="21"/>
        <v>#REF!</v>
      </c>
      <c r="J149" s="20" t="e">
        <f t="shared" si="21"/>
        <v>#REF!</v>
      </c>
      <c r="K149" s="20" t="e">
        <f t="shared" si="21"/>
        <v>#REF!</v>
      </c>
      <c r="L149" s="20" t="e">
        <f t="shared" si="21"/>
        <v>#REF!</v>
      </c>
      <c r="M149" s="20" t="e">
        <f t="shared" si="21"/>
        <v>#REF!</v>
      </c>
      <c r="N149" s="20" t="e">
        <f t="shared" si="21"/>
        <v>#REF!</v>
      </c>
      <c r="O149" s="20"/>
      <c r="P149" s="20"/>
      <c r="Q149" s="20" t="e">
        <f t="shared" si="21"/>
        <v>#REF!</v>
      </c>
      <c r="R149" s="20" t="e">
        <f t="shared" si="21"/>
        <v>#REF!</v>
      </c>
    </row>
    <row r="150" spans="6:18" hidden="1" x14ac:dyDescent="0.2">
      <c r="G150" s="99" t="e">
        <f>G149-G140</f>
        <v>#REF!</v>
      </c>
      <c r="H150" s="20" t="e">
        <f t="shared" ref="H150:R150" si="22">H149-H140</f>
        <v>#REF!</v>
      </c>
      <c r="I150" s="20" t="e">
        <f t="shared" si="22"/>
        <v>#REF!</v>
      </c>
      <c r="J150" s="20" t="e">
        <f t="shared" si="22"/>
        <v>#REF!</v>
      </c>
      <c r="K150" s="20" t="e">
        <f t="shared" si="22"/>
        <v>#REF!</v>
      </c>
      <c r="L150" s="20" t="e">
        <f t="shared" si="22"/>
        <v>#REF!</v>
      </c>
      <c r="M150" s="20" t="e">
        <f t="shared" si="22"/>
        <v>#REF!</v>
      </c>
      <c r="N150" s="20" t="e">
        <f t="shared" si="22"/>
        <v>#REF!</v>
      </c>
      <c r="O150" s="20"/>
      <c r="P150" s="20"/>
      <c r="Q150" s="20" t="e">
        <f t="shared" si="22"/>
        <v>#REF!</v>
      </c>
      <c r="R150" s="20" t="e">
        <f t="shared" si="22"/>
        <v>#REF!</v>
      </c>
    </row>
    <row r="151" spans="6:18" hidden="1" x14ac:dyDescent="0.2"/>
    <row r="152" spans="6:18" hidden="1" x14ac:dyDescent="0.2">
      <c r="F152" s="2" t="s">
        <v>173</v>
      </c>
      <c r="G152" s="99" t="e">
        <f>#REF!</f>
        <v>#REF!</v>
      </c>
      <c r="H152" s="20" t="e">
        <f>#REF!</f>
        <v>#REF!</v>
      </c>
      <c r="I152" s="20" t="e">
        <f>#REF!</f>
        <v>#REF!</v>
      </c>
      <c r="J152" s="20" t="e">
        <f>#REF!</f>
        <v>#REF!</v>
      </c>
      <c r="K152" s="20" t="e">
        <f>#REF!</f>
        <v>#REF!</v>
      </c>
      <c r="L152" s="20" t="e">
        <f>#REF!</f>
        <v>#REF!</v>
      </c>
      <c r="M152" s="20" t="e">
        <f>#REF!</f>
        <v>#REF!</v>
      </c>
      <c r="N152" s="20" t="e">
        <f>#REF!</f>
        <v>#REF!</v>
      </c>
      <c r="O152" s="20"/>
      <c r="P152" s="20"/>
      <c r="Q152" s="20" t="e">
        <f>#REF!</f>
        <v>#REF!</v>
      </c>
      <c r="R152" s="20" t="e">
        <f>#REF!</f>
        <v>#REF!</v>
      </c>
    </row>
    <row r="153" spans="6:18" hidden="1" x14ac:dyDescent="0.2">
      <c r="F153" s="2" t="s">
        <v>170</v>
      </c>
      <c r="L153" s="21">
        <v>109899</v>
      </c>
      <c r="M153" s="21">
        <v>110418</v>
      </c>
      <c r="N153" s="21">
        <v>107688</v>
      </c>
      <c r="O153" s="21"/>
      <c r="P153" s="21"/>
      <c r="Q153" s="21">
        <f>107326+578598</f>
        <v>685924</v>
      </c>
      <c r="R153" s="20">
        <f>SUM(L153:Q153)</f>
        <v>1013929</v>
      </c>
    </row>
    <row r="154" spans="6:18" hidden="1" x14ac:dyDescent="0.2">
      <c r="L154" s="20" t="e">
        <f t="shared" ref="L154:R154" si="23">L152-L153</f>
        <v>#REF!</v>
      </c>
      <c r="M154" s="20" t="e">
        <f t="shared" si="23"/>
        <v>#REF!</v>
      </c>
      <c r="N154" s="20" t="e">
        <f t="shared" si="23"/>
        <v>#REF!</v>
      </c>
      <c r="O154" s="20"/>
      <c r="P154" s="20"/>
      <c r="Q154" s="20" t="e">
        <f t="shared" si="23"/>
        <v>#REF!</v>
      </c>
      <c r="R154" s="20" t="e">
        <f t="shared" si="23"/>
        <v>#REF!</v>
      </c>
    </row>
    <row r="155" spans="6:18" hidden="1" x14ac:dyDescent="0.2">
      <c r="F155" s="2" t="s">
        <v>174</v>
      </c>
      <c r="G155" s="99" t="e">
        <f>#REF!</f>
        <v>#REF!</v>
      </c>
      <c r="H155" s="20" t="e">
        <f>#REF!</f>
        <v>#REF!</v>
      </c>
      <c r="I155" s="20" t="e">
        <f>#REF!</f>
        <v>#REF!</v>
      </c>
      <c r="J155" s="20" t="e">
        <f>#REF!</f>
        <v>#REF!</v>
      </c>
      <c r="K155" s="20" t="e">
        <f>#REF!</f>
        <v>#REF!</v>
      </c>
      <c r="L155" s="20" t="e">
        <f>#REF!</f>
        <v>#REF!</v>
      </c>
      <c r="M155" s="20" t="e">
        <f>#REF!</f>
        <v>#REF!</v>
      </c>
      <c r="N155" s="20" t="e">
        <f>#REF!</f>
        <v>#REF!</v>
      </c>
      <c r="O155" s="20"/>
      <c r="P155" s="20"/>
      <c r="Q155" s="20" t="e">
        <f>#REF!</f>
        <v>#REF!</v>
      </c>
      <c r="R155" s="20" t="e">
        <f>#REF!</f>
        <v>#REF!</v>
      </c>
    </row>
    <row r="156" spans="6:18" hidden="1" x14ac:dyDescent="0.2">
      <c r="F156" s="2" t="s">
        <v>170</v>
      </c>
      <c r="L156" s="21">
        <v>106177</v>
      </c>
      <c r="M156" s="21">
        <v>105965</v>
      </c>
      <c r="N156" s="21">
        <v>105965</v>
      </c>
      <c r="O156" s="21"/>
      <c r="P156" s="21"/>
      <c r="Q156" s="21">
        <f>105965+1013282</f>
        <v>1119247</v>
      </c>
      <c r="R156" s="20">
        <f>SUM(L156:Q156)</f>
        <v>1437354</v>
      </c>
    </row>
    <row r="157" spans="6:18" hidden="1" x14ac:dyDescent="0.2">
      <c r="L157" s="20" t="e">
        <f t="shared" ref="L157:R157" si="24">L155-L156</f>
        <v>#REF!</v>
      </c>
      <c r="M157" s="20" t="e">
        <f t="shared" si="24"/>
        <v>#REF!</v>
      </c>
      <c r="N157" s="20" t="e">
        <f t="shared" si="24"/>
        <v>#REF!</v>
      </c>
      <c r="O157" s="20"/>
      <c r="P157" s="20"/>
      <c r="Q157" s="20" t="e">
        <f t="shared" si="24"/>
        <v>#REF!</v>
      </c>
      <c r="R157" s="20" t="e">
        <f t="shared" si="24"/>
        <v>#REF!</v>
      </c>
    </row>
    <row r="158" spans="6:18" hidden="1" x14ac:dyDescent="0.2">
      <c r="G158" s="99" t="e">
        <f>G152+G155</f>
        <v>#REF!</v>
      </c>
      <c r="H158" s="20" t="e">
        <f t="shared" ref="H158:R158" si="25">H152+H155</f>
        <v>#REF!</v>
      </c>
      <c r="I158" s="20" t="e">
        <f t="shared" si="25"/>
        <v>#REF!</v>
      </c>
      <c r="J158" s="20" t="e">
        <f t="shared" si="25"/>
        <v>#REF!</v>
      </c>
      <c r="K158" s="20" t="e">
        <f t="shared" si="25"/>
        <v>#REF!</v>
      </c>
      <c r="L158" s="20" t="e">
        <f t="shared" si="25"/>
        <v>#REF!</v>
      </c>
      <c r="M158" s="20" t="e">
        <f t="shared" si="25"/>
        <v>#REF!</v>
      </c>
      <c r="N158" s="20" t="e">
        <f t="shared" si="25"/>
        <v>#REF!</v>
      </c>
      <c r="O158" s="20"/>
      <c r="P158" s="20"/>
      <c r="Q158" s="20" t="e">
        <f t="shared" si="25"/>
        <v>#REF!</v>
      </c>
      <c r="R158" s="20" t="e">
        <f t="shared" si="25"/>
        <v>#REF!</v>
      </c>
    </row>
    <row r="159" spans="6:18" hidden="1" x14ac:dyDescent="0.2">
      <c r="G159" s="99">
        <f t="shared" ref="G159:R159" si="26">G122</f>
        <v>8619434.7100000009</v>
      </c>
      <c r="H159" s="20">
        <f t="shared" si="26"/>
        <v>4397335</v>
      </c>
      <c r="I159" s="20">
        <f t="shared" si="26"/>
        <v>546861.80999999994</v>
      </c>
      <c r="J159" s="20">
        <f t="shared" si="26"/>
        <v>2279.3599999999997</v>
      </c>
      <c r="K159" s="20">
        <f t="shared" si="26"/>
        <v>167536.88</v>
      </c>
      <c r="L159" s="20">
        <f t="shared" si="26"/>
        <v>716678.05</v>
      </c>
      <c r="M159" s="20">
        <f t="shared" si="26"/>
        <v>796260.99</v>
      </c>
      <c r="N159" s="20">
        <f t="shared" si="26"/>
        <v>440689.46</v>
      </c>
      <c r="O159" s="20"/>
      <c r="P159" s="20"/>
      <c r="Q159" s="20">
        <f t="shared" si="26"/>
        <v>2884370</v>
      </c>
      <c r="R159" s="20">
        <f t="shared" si="26"/>
        <v>6154454.5600000005</v>
      </c>
    </row>
    <row r="160" spans="6:18" hidden="1" x14ac:dyDescent="0.2">
      <c r="G160" s="99" t="e">
        <f>G158-G159</f>
        <v>#REF!</v>
      </c>
      <c r="H160" s="20" t="e">
        <f t="shared" ref="H160:R160" si="27">H158-H159</f>
        <v>#REF!</v>
      </c>
      <c r="I160" s="20" t="e">
        <f t="shared" si="27"/>
        <v>#REF!</v>
      </c>
      <c r="J160" s="20" t="e">
        <f t="shared" si="27"/>
        <v>#REF!</v>
      </c>
      <c r="K160" s="20" t="e">
        <f t="shared" si="27"/>
        <v>#REF!</v>
      </c>
      <c r="L160" s="20" t="e">
        <f t="shared" si="27"/>
        <v>#REF!</v>
      </c>
      <c r="M160" s="20" t="e">
        <f t="shared" si="27"/>
        <v>#REF!</v>
      </c>
      <c r="N160" s="20" t="e">
        <f t="shared" si="27"/>
        <v>#REF!</v>
      </c>
      <c r="O160" s="20"/>
      <c r="P160" s="20"/>
      <c r="Q160" s="20" t="e">
        <f t="shared" si="27"/>
        <v>#REF!</v>
      </c>
      <c r="R160" s="20" t="e">
        <f t="shared" si="27"/>
        <v>#REF!</v>
      </c>
    </row>
    <row r="161" spans="7:18" hidden="1" x14ac:dyDescent="0.2"/>
    <row r="162" spans="7:18" hidden="1" x14ac:dyDescent="0.2">
      <c r="G162" s="99" t="e">
        <f>G158+G148+#REF!</f>
        <v>#REF!</v>
      </c>
      <c r="H162" s="20" t="e">
        <f>H158+H148+#REF!</f>
        <v>#REF!</v>
      </c>
      <c r="I162" s="20" t="e">
        <f>I158+I148+#REF!</f>
        <v>#REF!</v>
      </c>
      <c r="J162" s="20" t="e">
        <f>J158+J148+#REF!</f>
        <v>#REF!</v>
      </c>
      <c r="K162" s="20" t="e">
        <f>K158+K148+#REF!</f>
        <v>#REF!</v>
      </c>
      <c r="L162" s="20" t="e">
        <f>L158+L148+#REF!</f>
        <v>#REF!</v>
      </c>
      <c r="M162" s="20" t="e">
        <f>M158+M148+#REF!</f>
        <v>#REF!</v>
      </c>
      <c r="N162" s="20" t="e">
        <f>N158+N148+#REF!</f>
        <v>#REF!</v>
      </c>
      <c r="O162" s="20"/>
      <c r="P162" s="20"/>
      <c r="Q162" s="20" t="e">
        <f>Q158+Q148+#REF!</f>
        <v>#REF!</v>
      </c>
      <c r="R162" s="20" t="e">
        <f>R158+R148+#REF!</f>
        <v>#REF!</v>
      </c>
    </row>
    <row r="163" spans="7:18" hidden="1" x14ac:dyDescent="0.2">
      <c r="G163" s="99" t="e">
        <f>#REF!</f>
        <v>#REF!</v>
      </c>
      <c r="H163" s="20">
        <f t="shared" ref="H163:R163" si="28">H130</f>
        <v>33508627</v>
      </c>
      <c r="I163" s="20">
        <f t="shared" si="28"/>
        <v>3123124.81</v>
      </c>
      <c r="J163" s="20">
        <f t="shared" si="28"/>
        <v>37279.360000000001</v>
      </c>
      <c r="K163" s="20">
        <f t="shared" si="28"/>
        <v>1233413.8799999999</v>
      </c>
      <c r="L163" s="20">
        <f t="shared" si="28"/>
        <v>4397779.05</v>
      </c>
      <c r="M163" s="20">
        <f t="shared" si="28"/>
        <v>4933583.99</v>
      </c>
      <c r="N163" s="20">
        <f t="shared" si="28"/>
        <v>4692440.46</v>
      </c>
      <c r="O163" s="20"/>
      <c r="P163" s="20"/>
      <c r="Q163" s="20">
        <f t="shared" si="28"/>
        <v>31782224</v>
      </c>
      <c r="R163" s="20">
        <f t="shared" si="28"/>
        <v>54017426.560000002</v>
      </c>
    </row>
    <row r="164" spans="7:18" hidden="1" x14ac:dyDescent="0.2">
      <c r="G164" s="99" t="e">
        <f>G163-G162</f>
        <v>#REF!</v>
      </c>
      <c r="H164" s="20" t="e">
        <f t="shared" ref="H164:R164" si="29">H163-H162</f>
        <v>#REF!</v>
      </c>
      <c r="I164" s="20" t="e">
        <f t="shared" si="29"/>
        <v>#REF!</v>
      </c>
      <c r="J164" s="20" t="e">
        <f t="shared" si="29"/>
        <v>#REF!</v>
      </c>
      <c r="K164" s="20" t="e">
        <f t="shared" si="29"/>
        <v>#REF!</v>
      </c>
      <c r="L164" s="20" t="e">
        <f t="shared" si="29"/>
        <v>#REF!</v>
      </c>
      <c r="M164" s="20" t="e">
        <f t="shared" si="29"/>
        <v>#REF!</v>
      </c>
      <c r="N164" s="20" t="e">
        <f t="shared" si="29"/>
        <v>#REF!</v>
      </c>
      <c r="O164" s="20"/>
      <c r="P164" s="20"/>
      <c r="Q164" s="20" t="e">
        <f t="shared" si="29"/>
        <v>#REF!</v>
      </c>
      <c r="R164" s="20" t="e">
        <f t="shared" si="29"/>
        <v>#REF!</v>
      </c>
    </row>
    <row r="165" spans="7:18" hidden="1" x14ac:dyDescent="0.2">
      <c r="L165" s="20">
        <f t="shared" ref="L165:R165" si="30">L156+L153+L145+L142</f>
        <v>2095665</v>
      </c>
      <c r="M165" s="20">
        <f t="shared" si="30"/>
        <v>1864677</v>
      </c>
      <c r="N165" s="20">
        <f t="shared" si="30"/>
        <v>1631570</v>
      </c>
      <c r="O165" s="20"/>
      <c r="P165" s="20"/>
      <c r="Q165" s="20">
        <f t="shared" si="30"/>
        <v>16403957</v>
      </c>
      <c r="R165" s="20">
        <f t="shared" si="30"/>
        <v>21995869</v>
      </c>
    </row>
    <row r="166" spans="7:18" hidden="1" x14ac:dyDescent="0.2">
      <c r="L166" s="20" t="e">
        <f>L165+L140+#REF!</f>
        <v>#REF!</v>
      </c>
      <c r="M166" s="20" t="e">
        <f>M165+M140+#REF!</f>
        <v>#REF!</v>
      </c>
      <c r="N166" s="20" t="e">
        <f>N165+N140+#REF!</f>
        <v>#REF!</v>
      </c>
      <c r="O166" s="20"/>
      <c r="P166" s="20"/>
      <c r="Q166" s="20" t="e">
        <f>Q165+Q140+#REF!</f>
        <v>#REF!</v>
      </c>
      <c r="R166" s="20" t="e">
        <f>R165+R140+#REF!</f>
        <v>#REF!</v>
      </c>
    </row>
    <row r="167" spans="7:18" hidden="1" x14ac:dyDescent="0.2"/>
    <row r="168" spans="7:18" hidden="1" x14ac:dyDescent="0.2"/>
    <row r="169" spans="7:18" hidden="1" x14ac:dyDescent="0.2"/>
    <row r="170" spans="7:18" hidden="1" x14ac:dyDescent="0.2"/>
    <row r="171" spans="7:18" hidden="1" x14ac:dyDescent="0.2"/>
    <row r="172" spans="7:18" hidden="1" x14ac:dyDescent="0.2"/>
    <row r="173" spans="7:18" hidden="1" x14ac:dyDescent="0.2"/>
    <row r="174" spans="7:18" hidden="1" x14ac:dyDescent="0.2"/>
    <row r="175" spans="7:18" hidden="1" x14ac:dyDescent="0.2"/>
    <row r="176" spans="7:18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</sheetData>
  <autoFilter ref="C5:R130">
    <filterColumn colId="9" showButton="0"/>
    <filterColumn colId="10" showButton="0"/>
    <filterColumn colId="11" showButton="0"/>
    <filterColumn colId="12" showButton="0"/>
    <filterColumn colId="13" showButton="0"/>
    <filterColumn colId="14" showButton="0"/>
  </autoFilter>
  <mergeCells count="27">
    <mergeCell ref="A130:C130"/>
    <mergeCell ref="A95:C95"/>
    <mergeCell ref="A98:C98"/>
    <mergeCell ref="A7:C7"/>
    <mergeCell ref="A96:C96"/>
    <mergeCell ref="A101:C101"/>
    <mergeCell ref="A127:C127"/>
    <mergeCell ref="A100:C100"/>
    <mergeCell ref="A122:C122"/>
    <mergeCell ref="A126:C126"/>
    <mergeCell ref="A123:C123"/>
    <mergeCell ref="A4:D4"/>
    <mergeCell ref="K5:K6"/>
    <mergeCell ref="L5:R5"/>
    <mergeCell ref="A132:E132"/>
    <mergeCell ref="A133:E133"/>
    <mergeCell ref="E5:E6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A131:C131"/>
  </mergeCells>
  <pageMargins left="0.70866141732283472" right="0.51181102362204722" top="0.74803149606299213" bottom="0.55118110236220474" header="0.31496062992125984" footer="0.31496062992125984"/>
  <pageSetup paperSize="8" scale="52" fitToHeight="0" orientation="landscape" r:id="rId1"/>
  <headerFooter>
    <oddFooter>&amp;R&amp;"Times New Roman,Regular"&amp;8&amp;P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3_pielikums_11_2025_JNP</vt:lpstr>
      <vt:lpstr>'3_pielikums_11_2025_JNP'!Print_Titles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Uldis Ervalds</cp:lastModifiedBy>
  <cp:lastPrinted>2025-11-12T07:47:26Z</cp:lastPrinted>
  <dcterms:created xsi:type="dcterms:W3CDTF">2021-01-13T16:41:25Z</dcterms:created>
  <dcterms:modified xsi:type="dcterms:W3CDTF">2025-12-02T08:53:19Z</dcterms:modified>
</cp:coreProperties>
</file>